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Зам.директора по АХЧ\Downloads\"/>
    </mc:Choice>
  </mc:AlternateContent>
  <bookViews>
    <workbookView xWindow="120" yWindow="75" windowWidth="21075" windowHeight="8250"/>
  </bookViews>
  <sheets>
    <sheet name="Тит" sheetId="3" r:id="rId1"/>
    <sheet name="раздел 1" sheetId="1" r:id="rId2"/>
    <sheet name="раздел 2" sheetId="2" r:id="rId3"/>
    <sheet name="211" sheetId="4" r:id="rId4"/>
    <sheet name="213" sheetId="5" r:id="rId5"/>
    <sheet name="112" sheetId="6" r:id="rId6"/>
    <sheet name="212" sheetId="7" r:id="rId7"/>
    <sheet name="221" sheetId="8" r:id="rId8"/>
    <sheet name="222" sheetId="9" r:id="rId9"/>
    <sheet name="223" sheetId="10" r:id="rId10"/>
    <sheet name="225" sheetId="11" r:id="rId11"/>
    <sheet name="226" sheetId="12" r:id="rId12"/>
    <sheet name="80370" sheetId="14" r:id="rId13"/>
    <sheet name="290" sheetId="15" r:id="rId14"/>
    <sheet name="340" sheetId="16" r:id="rId15"/>
    <sheet name="188040" sheetId="17" r:id="rId16"/>
    <sheet name="учеба" sheetId="18" r:id="rId17"/>
    <sheet name="отдых" sheetId="19" r:id="rId18"/>
    <sheet name="310" sheetId="20" r:id="rId19"/>
    <sheet name="214" sheetId="21" r:id="rId20"/>
    <sheet name="1280685" sheetId="22" r:id="rId21"/>
    <sheet name="880378" sheetId="23" r:id="rId22"/>
  </sheets>
  <calcPr calcId="162913"/>
</workbook>
</file>

<file path=xl/calcChain.xml><?xml version="1.0" encoding="utf-8"?>
<calcChain xmlns="http://schemas.openxmlformats.org/spreadsheetml/2006/main">
  <c r="K18" i="12" l="1"/>
  <c r="E13" i="10" l="1"/>
  <c r="E8" i="10"/>
  <c r="E14" i="10" s="1"/>
  <c r="E11" i="10"/>
  <c r="E9" i="10"/>
  <c r="B21" i="11" l="1"/>
  <c r="F11" i="8" l="1"/>
  <c r="B5" i="8" s="1"/>
  <c r="H5" i="8"/>
  <c r="D26" i="1" l="1"/>
  <c r="F78" i="20" l="1"/>
  <c r="F77" i="20"/>
  <c r="F75" i="20"/>
  <c r="F74" i="20"/>
  <c r="F73" i="20"/>
  <c r="F72" i="20"/>
  <c r="F71" i="20"/>
  <c r="F70" i="20"/>
  <c r="F79" i="20" l="1"/>
  <c r="I11" i="12"/>
  <c r="I10" i="12"/>
  <c r="K9" i="12"/>
  <c r="K22" i="12" s="1"/>
  <c r="J9" i="12"/>
  <c r="J22" i="12" s="1"/>
  <c r="I9" i="12"/>
  <c r="E11" i="9" l="1"/>
  <c r="E88" i="16" l="1"/>
  <c r="F88" i="16" s="1"/>
  <c r="D22" i="23"/>
  <c r="G21" i="23"/>
  <c r="G22" i="23" s="1"/>
  <c r="G20" i="23"/>
  <c r="D15" i="23"/>
  <c r="G14" i="23"/>
  <c r="G15" i="23" s="1"/>
  <c r="G23" i="23" s="1"/>
  <c r="G13" i="23"/>
  <c r="G12" i="23"/>
  <c r="G11" i="23"/>
  <c r="G10" i="23"/>
  <c r="G9" i="23"/>
  <c r="G8" i="23"/>
  <c r="G7" i="23"/>
  <c r="G6" i="22"/>
  <c r="G7" i="22" s="1"/>
  <c r="G47" i="21"/>
  <c r="H47" i="21" s="1"/>
  <c r="H46" i="21"/>
  <c r="H45" i="21"/>
  <c r="H44" i="21"/>
  <c r="H43" i="21"/>
  <c r="H42" i="21"/>
  <c r="H41" i="21"/>
  <c r="H40" i="21"/>
  <c r="H39" i="21"/>
  <c r="H38" i="21"/>
  <c r="H37" i="21"/>
  <c r="H36" i="21"/>
  <c r="H35" i="21"/>
  <c r="H34" i="21"/>
  <c r="H33" i="21"/>
  <c r="H32" i="21"/>
  <c r="H31" i="21"/>
  <c r="H30" i="21"/>
  <c r="H29" i="21"/>
  <c r="H28" i="21"/>
  <c r="H27" i="21"/>
  <c r="H26" i="21"/>
  <c r="H25" i="21"/>
  <c r="H24" i="21"/>
  <c r="H23" i="21"/>
  <c r="H22" i="21"/>
  <c r="H21" i="21"/>
  <c r="H20" i="21"/>
  <c r="H19" i="21"/>
  <c r="H18" i="21"/>
  <c r="H17" i="21"/>
  <c r="H16" i="21"/>
  <c r="H15" i="21"/>
  <c r="H14" i="21"/>
  <c r="H13" i="21"/>
  <c r="H12" i="21"/>
  <c r="H11" i="21"/>
  <c r="H48" i="21" l="1"/>
  <c r="F87" i="4" l="1"/>
  <c r="F86" i="4"/>
  <c r="G87" i="4"/>
  <c r="G86" i="4"/>
  <c r="I86" i="4" l="1"/>
  <c r="G88" i="4"/>
  <c r="E137" i="4" l="1"/>
  <c r="E74" i="19" l="1"/>
  <c r="F74" i="19" s="1"/>
  <c r="E73" i="19"/>
  <c r="F73" i="19" s="1"/>
  <c r="F75" i="19" l="1"/>
  <c r="F58" i="20" l="1"/>
  <c r="F57" i="20"/>
  <c r="F56" i="20"/>
  <c r="A56" i="20"/>
  <c r="A57" i="20" s="1"/>
  <c r="A58" i="20" s="1"/>
  <c r="F55" i="20"/>
  <c r="E116" i="4"/>
  <c r="H116" i="4" s="1"/>
  <c r="E115" i="4"/>
  <c r="H115" i="4" s="1"/>
  <c r="E114" i="4"/>
  <c r="E117" i="4" s="1"/>
  <c r="D57" i="19"/>
  <c r="G57" i="19"/>
  <c r="G39" i="19"/>
  <c r="F60" i="20" l="1"/>
  <c r="H114" i="4"/>
  <c r="H117" i="4" s="1"/>
  <c r="H118" i="4" s="1"/>
  <c r="G40" i="19" l="1"/>
  <c r="D40" i="19"/>
  <c r="F121" i="16" l="1"/>
  <c r="F120" i="16"/>
  <c r="F119" i="16"/>
  <c r="F118" i="16"/>
  <c r="F117" i="16"/>
  <c r="F116" i="16"/>
  <c r="F115" i="16"/>
  <c r="F114" i="16"/>
  <c r="F113" i="16"/>
  <c r="F112" i="16"/>
  <c r="F111" i="16"/>
  <c r="F110" i="16"/>
  <c r="F109" i="16"/>
  <c r="F108" i="16"/>
  <c r="F107" i="16"/>
  <c r="F106" i="16"/>
  <c r="F105" i="16"/>
  <c r="F104" i="16"/>
  <c r="F103" i="16"/>
  <c r="F102" i="16"/>
  <c r="F123" i="16" s="1"/>
  <c r="E39" i="20"/>
  <c r="F39" i="20" s="1"/>
  <c r="F41" i="20"/>
  <c r="F40" i="20"/>
  <c r="F38" i="20"/>
  <c r="F37" i="20"/>
  <c r="F36" i="20"/>
  <c r="F35" i="20"/>
  <c r="F42" i="20" l="1"/>
  <c r="F35" i="12"/>
  <c r="F34" i="12"/>
  <c r="F33" i="12"/>
  <c r="F32" i="12"/>
  <c r="H105" i="4"/>
  <c r="C105" i="4"/>
  <c r="E104" i="4"/>
  <c r="E103" i="4"/>
  <c r="E102" i="4"/>
  <c r="E101" i="4"/>
  <c r="E100" i="4"/>
  <c r="F37" i="12" l="1"/>
  <c r="E105" i="4"/>
  <c r="D52" i="1" l="1"/>
  <c r="J23" i="20" l="1"/>
  <c r="J22" i="20"/>
  <c r="J21" i="20"/>
  <c r="J20" i="20"/>
  <c r="J19" i="20"/>
  <c r="J18" i="20"/>
  <c r="J17" i="20"/>
  <c r="J16" i="20"/>
  <c r="J15" i="20"/>
  <c r="J14" i="20"/>
  <c r="J13" i="20"/>
  <c r="J12" i="20"/>
  <c r="J11" i="20"/>
  <c r="H88" i="4"/>
  <c r="I87" i="4"/>
  <c r="F87" i="16"/>
  <c r="F86" i="16"/>
  <c r="F85" i="16"/>
  <c r="F84" i="16"/>
  <c r="F83" i="16"/>
  <c r="F89" i="16" s="1"/>
  <c r="D19" i="19"/>
  <c r="G18" i="19"/>
  <c r="G19" i="19"/>
  <c r="D13" i="19"/>
  <c r="G12" i="19"/>
  <c r="G13" i="19" s="1"/>
  <c r="G20" i="19" l="1"/>
  <c r="J24" i="20"/>
  <c r="F88" i="4"/>
  <c r="I88" i="4"/>
  <c r="E73" i="4" l="1"/>
  <c r="E74" i="4" s="1"/>
  <c r="E75" i="4" l="1"/>
  <c r="F46" i="7" l="1"/>
  <c r="F47" i="7"/>
  <c r="F45" i="7"/>
  <c r="E12" i="17" l="1"/>
  <c r="D59" i="4" l="1"/>
  <c r="H59" i="4" s="1"/>
  <c r="H60" i="4" s="1"/>
  <c r="B60" i="4"/>
  <c r="D60" i="4"/>
  <c r="E59" i="4" l="1"/>
  <c r="N60" i="4"/>
  <c r="F60" i="4"/>
  <c r="I59" i="4"/>
  <c r="J59" i="4" l="1"/>
  <c r="J60" i="4" s="1"/>
  <c r="I60" i="4"/>
  <c r="F48" i="4" l="1"/>
  <c r="H31" i="4" l="1"/>
  <c r="E31" i="4"/>
  <c r="F9" i="4"/>
  <c r="E25" i="16" l="1"/>
  <c r="F25" i="16" s="1"/>
  <c r="F24" i="16"/>
  <c r="F23" i="16"/>
  <c r="F22" i="16"/>
  <c r="F21" i="16"/>
  <c r="F20" i="16"/>
  <c r="F19" i="16"/>
  <c r="F18" i="16"/>
  <c r="F17" i="16"/>
  <c r="F16" i="16"/>
  <c r="F15" i="16"/>
  <c r="F14" i="16"/>
  <c r="F13" i="16"/>
  <c r="F12" i="16"/>
  <c r="F11" i="16"/>
  <c r="F10" i="16"/>
  <c r="F9" i="16"/>
  <c r="F8" i="16"/>
  <c r="F7" i="16"/>
  <c r="F6" i="16"/>
  <c r="F5" i="16"/>
  <c r="F40" i="16"/>
  <c r="F39" i="16"/>
  <c r="F38" i="16"/>
  <c r="F37" i="16"/>
  <c r="F36" i="16"/>
  <c r="F35" i="16"/>
  <c r="F34" i="16"/>
  <c r="F33" i="16"/>
  <c r="F32" i="16"/>
  <c r="F31" i="16"/>
  <c r="F30" i="16"/>
  <c r="F29" i="16"/>
  <c r="F28" i="16"/>
  <c r="F62" i="16"/>
  <c r="F61" i="16"/>
  <c r="F60" i="16"/>
  <c r="F59" i="16"/>
  <c r="F58" i="16"/>
  <c r="F57" i="16"/>
  <c r="F56" i="16"/>
  <c r="F55" i="16"/>
  <c r="F54" i="16"/>
  <c r="F53" i="16"/>
  <c r="F52" i="16"/>
  <c r="F51" i="16"/>
  <c r="F50" i="16"/>
  <c r="F49" i="16"/>
  <c r="F48" i="16"/>
  <c r="F47" i="16"/>
  <c r="F46" i="16"/>
  <c r="F72" i="16"/>
  <c r="F71" i="16"/>
  <c r="F67" i="16"/>
  <c r="F66" i="16"/>
  <c r="F65" i="16"/>
  <c r="F69" i="16" s="1"/>
  <c r="F42" i="16" l="1"/>
  <c r="F26" i="16"/>
  <c r="F63" i="16"/>
  <c r="F13" i="7" l="1"/>
  <c r="F12" i="7"/>
  <c r="F10" i="18"/>
  <c r="F9" i="18"/>
  <c r="F8" i="18"/>
  <c r="F14" i="7" l="1"/>
  <c r="F12" i="18"/>
  <c r="F26" i="1" l="1"/>
  <c r="D9" i="4" l="1"/>
  <c r="H9" i="4" s="1"/>
  <c r="E11" i="17" l="1"/>
  <c r="E10" i="17"/>
  <c r="J75" i="16"/>
  <c r="F73" i="16"/>
  <c r="I44" i="16"/>
  <c r="F43" i="16"/>
  <c r="F44" i="16" s="1"/>
  <c r="I42" i="16"/>
  <c r="A38" i="16"/>
  <c r="A39" i="16" s="1"/>
  <c r="A32" i="16"/>
  <c r="A33" i="16" s="1"/>
  <c r="I25" i="16"/>
  <c r="F75" i="16" l="1"/>
  <c r="E13" i="17"/>
  <c r="F44" i="7" l="1"/>
  <c r="F48" i="7" l="1"/>
  <c r="E42" i="15"/>
  <c r="E26" i="15" l="1"/>
  <c r="E37" i="11"/>
  <c r="H32" i="4" l="1"/>
  <c r="I9" i="4" l="1"/>
  <c r="D32" i="4"/>
  <c r="B32" i="4"/>
  <c r="F32" i="4"/>
  <c r="I31" i="4"/>
  <c r="J31" i="4" s="1"/>
  <c r="I32" i="4" l="1"/>
  <c r="J32" i="4" s="1"/>
  <c r="F30" i="7"/>
  <c r="I16" i="12" l="1"/>
  <c r="I22" i="12" s="1"/>
  <c r="H11" i="4" l="1"/>
  <c r="H13" i="4"/>
  <c r="H14" i="4"/>
  <c r="H6" i="4"/>
  <c r="H7" i="4"/>
  <c r="I7" i="4" s="1"/>
  <c r="H8" i="4"/>
  <c r="H10" i="4"/>
  <c r="F12" i="4"/>
  <c r="H12" i="4" s="1"/>
  <c r="E12" i="4"/>
  <c r="E13" i="4"/>
  <c r="E14" i="4"/>
  <c r="E8" i="4"/>
  <c r="E10" i="4"/>
  <c r="I12" i="4" l="1"/>
  <c r="J12" i="4" s="1"/>
  <c r="I8" i="4"/>
  <c r="J8" i="4" s="1"/>
  <c r="I13" i="4"/>
  <c r="J13" i="4" s="1"/>
  <c r="J9" i="4"/>
  <c r="I10" i="4"/>
  <c r="J10" i="4" s="1"/>
  <c r="I14" i="4"/>
  <c r="J14" i="4" s="1"/>
  <c r="N7" i="6" l="1"/>
  <c r="N8" i="6" s="1"/>
  <c r="M7" i="6"/>
  <c r="M8" i="6" s="1"/>
  <c r="L7" i="6"/>
  <c r="L8" i="6" s="1"/>
  <c r="C13" i="5"/>
  <c r="D18" i="4"/>
  <c r="B18" i="4"/>
  <c r="F17" i="4"/>
  <c r="H17" i="4" s="1"/>
  <c r="E17" i="4"/>
  <c r="H16" i="4"/>
  <c r="I16" i="4" s="1"/>
  <c r="E16" i="4"/>
  <c r="F15" i="4"/>
  <c r="H15" i="4" s="1"/>
  <c r="E15" i="4"/>
  <c r="I11" i="4"/>
  <c r="J11" i="4" s="1"/>
  <c r="E11" i="4"/>
  <c r="E7" i="4"/>
  <c r="I6" i="4"/>
  <c r="E6" i="4"/>
  <c r="H5" i="4"/>
  <c r="E5" i="4"/>
  <c r="H18" i="4" l="1"/>
  <c r="N7" i="4" s="1"/>
  <c r="I5" i="4"/>
  <c r="J7" i="4"/>
  <c r="I15" i="4"/>
  <c r="J15" i="4" s="1"/>
  <c r="I17" i="4"/>
  <c r="J17" i="4" s="1"/>
  <c r="J6" i="4"/>
  <c r="J16" i="4"/>
  <c r="F18" i="4"/>
  <c r="J5" i="4" l="1"/>
  <c r="J18" i="4" s="1"/>
  <c r="I18" i="4"/>
  <c r="H26" i="1"/>
  <c r="D14" i="1" l="1"/>
  <c r="D9" i="1" s="1"/>
  <c r="H28" i="2" l="1"/>
  <c r="E8" i="2"/>
  <c r="D75" i="1" l="1"/>
  <c r="D34" i="1" s="1"/>
  <c r="H75" i="1"/>
  <c r="F75" i="1"/>
  <c r="F8" i="2" l="1"/>
  <c r="H52" i="1"/>
  <c r="H34" i="1" s="1"/>
  <c r="F52" i="1"/>
  <c r="F34" i="1" s="1"/>
  <c r="G8" i="2" l="1"/>
  <c r="I34" i="1"/>
  <c r="G24" i="2" s="1"/>
  <c r="G34" i="1"/>
  <c r="F24" i="2" s="1"/>
  <c r="F28" i="2" s="1"/>
  <c r="E34" i="1"/>
  <c r="E24" i="2" s="1"/>
  <c r="E28" i="2" s="1"/>
  <c r="H14" i="1"/>
  <c r="H9" i="1" s="1"/>
  <c r="F14" i="1"/>
  <c r="F9" i="1" s="1"/>
  <c r="G28" i="2" l="1"/>
</calcChain>
</file>

<file path=xl/sharedStrings.xml><?xml version="1.0" encoding="utf-8"?>
<sst xmlns="http://schemas.openxmlformats.org/spreadsheetml/2006/main" count="1409" uniqueCount="736">
  <si>
    <t>Наименование показателя</t>
  </si>
  <si>
    <t>Код строки</t>
  </si>
  <si>
    <t>Код по бюджетной классификации Российской Федерации &lt;3&gt;</t>
  </si>
  <si>
    <t>Сумма, руб. (с точностью до двух знаков после запятой - 0,00)</t>
  </si>
  <si>
    <t>за пределами планового периода</t>
  </si>
  <si>
    <t>текущий финансовый год</t>
  </si>
  <si>
    <t>первый год планового периода</t>
  </si>
  <si>
    <t>второй год планового периода</t>
  </si>
  <si>
    <t>субсидии</t>
  </si>
  <si>
    <t>поступления от приносящей доход деятельности</t>
  </si>
  <si>
    <t>Остаток средств на начало текущего финансового года &lt;4&gt;</t>
  </si>
  <si>
    <t>х</t>
  </si>
  <si>
    <t>Остаток средств на конец текущего финансового года &lt;4&gt;</t>
  </si>
  <si>
    <t>Доходы, всего:</t>
  </si>
  <si>
    <t>в том числе:</t>
  </si>
  <si>
    <t>доходы от собственности, всего</t>
  </si>
  <si>
    <t>доходы, получаемые в виде арендной либо иной платы за передачу в возмездное пользование муниципального имущества</t>
  </si>
  <si>
    <t>доходы, поступающие в порядке возмещения расходов, понесенных в связи с эксплуатацией имущества, находящегося в оперативном управлении учреждения</t>
  </si>
  <si>
    <t>доходы от штрафов, пеней, иных сумм принудительного изъятия, всего</t>
  </si>
  <si>
    <t>безвозмездные денежные поступления, всего</t>
  </si>
  <si>
    <t>доходы от операций с активами, всего</t>
  </si>
  <si>
    <t>прочие поступления, всего &lt;5&gt;</t>
  </si>
  <si>
    <t>из них:</t>
  </si>
  <si>
    <t>увеличение остатков денежных средств за счет возврата дебиторской задолженности прошлых лет</t>
  </si>
  <si>
    <t>Расходы, всего</t>
  </si>
  <si>
    <t>на выплаты персоналу, всего</t>
  </si>
  <si>
    <t>прочие выплаты персоналу, в том числе компенсационного характера</t>
  </si>
  <si>
    <t>иные выплаты, за исключением фонда оплаты труда учреждения, для выполнения отдельных полномочий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</si>
  <si>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</si>
  <si>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на выплаты по оплате труда</t>
  </si>
  <si>
    <t>на иные выплаты работникам</t>
  </si>
  <si>
    <t>социальные и иные выплаты населению, всего</t>
  </si>
  <si>
    <t>социальные выплаты гражданам, кроме публичных нормативных социальных выплат</t>
  </si>
  <si>
    <t>пособия, компенсации и иные социальные выплаты гражданам, кроме публичных нормативных обязательств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</si>
  <si>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</si>
  <si>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социальное обеспечение детей-сирот и детей, оставшихся без попечения родителей</t>
  </si>
  <si>
    <t>уплата налогов, сборов и иных платежей, всего</t>
  </si>
  <si>
    <t>налог на имущество организаций и земельный налог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</si>
  <si>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</si>
  <si>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уплата штрафов (в том числе административных), пеней, иных платежей</t>
  </si>
  <si>
    <t>прочие выплаты (кроме выплат на закупку товаров, работ, услуг)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</si>
  <si>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</si>
  <si>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расходы на закупку товаров, работ, услуг, всего &lt;6&gt;</t>
  </si>
  <si>
    <t>закупку научно-исследовательских и опытно-конструкторских работ</t>
  </si>
  <si>
    <t>закупку товаров, работ, услуг в сфере информационно-коммуникационных технологий</t>
  </si>
  <si>
    <t>закупку товаров, работ, услуг в целях капитального ремонта муниципального имущества</t>
  </si>
  <si>
    <t>прочую закупку товаров, работ и услуг, всего</t>
  </si>
  <si>
    <t>капитальные вложения в объекты муниципальной собственности, всего</t>
  </si>
  <si>
    <t>приобретение объектов недвижимого имущества муниципальными учреждениями</t>
  </si>
  <si>
    <t>строительство (реконструкция) объектов недвижимого имущества муниципальными учреждениями</t>
  </si>
  <si>
    <t>Выплаты, уменьшающие доход, всего &lt;7&gt;</t>
  </si>
  <si>
    <t>налог на прибыль &lt;7&gt;</t>
  </si>
  <si>
    <t>налог на добавленную стоимость &lt;7&gt;</t>
  </si>
  <si>
    <t>прочие налоги, уменьшающие доход &lt;7&gt;</t>
  </si>
  <si>
    <t>Прочие выплаты, всего &lt;8&gt;</t>
  </si>
  <si>
    <t>возврат в бюджет средств субсидии</t>
  </si>
  <si>
    <t>N п/п</t>
  </si>
  <si>
    <t>Коды строк</t>
  </si>
  <si>
    <t>Год начала закупки</t>
  </si>
  <si>
    <t>Сумма</t>
  </si>
  <si>
    <t>(текущий финансовый год)</t>
  </si>
  <si>
    <t>(первый год планового периода)</t>
  </si>
  <si>
    <t>(второй год планового периода)</t>
  </si>
  <si>
    <t>Выплаты на закупку товаров, работ, услуг, всего &lt;10&gt;</t>
  </si>
  <si>
    <t>за счет субсидий, предоставляемых на финансовое обеспечение выполнения государственного (муниципального) задания</t>
  </si>
  <si>
    <t>1.4.1.1</t>
  </si>
  <si>
    <t>в соответствии с Федеральным законом № 44-ФЗ</t>
  </si>
  <si>
    <t>1.4.1.2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</si>
  <si>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</si>
  <si>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1.4.2.1</t>
  </si>
  <si>
    <t>1.4.2.2</t>
  </si>
  <si>
    <t>за счет субсидий, предоставляемых на осуществление капитальных вложений &lt;14&gt;</t>
  </si>
  <si>
    <t>за счет прочих источников финансового обеспечения</t>
  </si>
  <si>
    <t>1.4.4.1</t>
  </si>
  <si>
    <t>1.4.4.2</t>
  </si>
  <si>
    <t>в соответствии с Федеральным законом № 223-ФЗ</t>
  </si>
  <si>
    <t>в том числе по году начала закупки:</t>
  </si>
  <si>
    <t>Итого по договорам, планируемым к заключению в соответствующем финансовом году в соответствии с Федеральным законом № 223-ФЗ, по соответствующему году закупки</t>
  </si>
  <si>
    <t>СОГЛАСОВАНО</t>
  </si>
  <si>
    <t>на 2021 г.</t>
  </si>
  <si>
    <t>на 2022 г.</t>
  </si>
  <si>
    <t>на 2023 г.</t>
  </si>
  <si>
    <t>доходы от оказания услуг, работ, компенсации затрат учреждений, всего(611+131)</t>
  </si>
  <si>
    <t>субсидии на финансовое обеспечение выполнения муниципального задания(611)</t>
  </si>
  <si>
    <t xml:space="preserve">доходы от оказания услуг, выполнения работ, в рамках установленного муниципального задания </t>
  </si>
  <si>
    <t>доходы от оказания услуг, выполнения работ, за плату сверх установленного муниципального задания и иной приносящей доход деятельности, предусмотренной уставом учреждения (131)</t>
  </si>
  <si>
    <t>прочие доходы, всего (612)</t>
  </si>
  <si>
    <t>целевые субсидии (все кроме 310)</t>
  </si>
  <si>
    <t>в том числе: оплата труда</t>
  </si>
  <si>
    <t>из них: пособия по социальной помощи населению</t>
  </si>
  <si>
    <t>Х</t>
  </si>
  <si>
    <t>Раздел 2. Сведения по выплатам на закупки товаров,работ,услуг</t>
  </si>
  <si>
    <t xml:space="preserve">                                        (должность)                                                     (подпись)                           (расшифровка подписи)</t>
  </si>
  <si>
    <t xml:space="preserve">     Исполнитель   Экономист                      </t>
  </si>
  <si>
    <t xml:space="preserve">Управление образования администрации Северо-Енисейского района </t>
  </si>
  <si>
    <t xml:space="preserve">                                            М.А.Максименко </t>
  </si>
  <si>
    <t>Утверждаю</t>
  </si>
  <si>
    <t>(подпись)                                         (расшифровка подписи)</t>
  </si>
  <si>
    <t xml:space="preserve">План финансово - хозяйственной деятельности </t>
  </si>
  <si>
    <t>КОДЫ</t>
  </si>
  <si>
    <t>Дата</t>
  </si>
  <si>
    <t>по Сводному реестру</t>
  </si>
  <si>
    <t>Орган,осуществляющий  фукции и полномочия учредителя (уполномоченный орган)</t>
  </si>
  <si>
    <t>глава по БК</t>
  </si>
  <si>
    <t xml:space="preserve"> </t>
  </si>
  <si>
    <t>ИНН</t>
  </si>
  <si>
    <t>КПП</t>
  </si>
  <si>
    <t>по ОКЕИ</t>
  </si>
  <si>
    <t>Единица измерения:</t>
  </si>
  <si>
    <t>руб.</t>
  </si>
  <si>
    <t>субсидии на осуществление капитальных вложений (310)</t>
  </si>
  <si>
    <r>
      <t xml:space="preserve">по контрактам (договорам), заключенным до начала текущего финансового года без применения норм Федерального </t>
    </r>
    <r>
      <rPr>
        <sz val="10"/>
        <color rgb="FF0000FF"/>
        <rFont val="Times New Roman"/>
        <family val="1"/>
        <charset val="204"/>
      </rPr>
      <t>закона</t>
    </r>
    <r>
      <rPr>
        <sz val="10"/>
        <color theme="1"/>
        <rFont val="Times New Roman"/>
        <family val="1"/>
        <charset val="204"/>
      </rPr>
      <t xml:space="preserve"> от 05.04.2013 № 44-ФЗ «О контрактной системе в сфере закупок товаров, работ, услуг для обеспечения государственных и муниципальных нужд» (далее - Федеральный закон № 44-ФЗ) и Федерального </t>
    </r>
    <r>
      <rPr>
        <sz val="10"/>
        <color rgb="FF0000FF"/>
        <rFont val="Times New Roman"/>
        <family val="1"/>
        <charset val="204"/>
      </rPr>
      <t>закона</t>
    </r>
    <r>
      <rPr>
        <sz val="10"/>
        <color theme="1"/>
        <rFont val="Times New Roman"/>
        <family val="1"/>
        <charset val="204"/>
      </rPr>
      <t xml:space="preserve"> от 18.07.2011 № 223-ФЗ «О закупках товаров, работ, услуг отдельными видами юридических лиц» (далее - Федеральный закон № 223-ФЗ) </t>
    </r>
    <r>
      <rPr>
        <sz val="10"/>
        <color rgb="FF0000FF"/>
        <rFont val="Times New Roman"/>
        <family val="1"/>
        <charset val="204"/>
      </rPr>
      <t>&lt;11&gt;</t>
    </r>
  </si>
  <si>
    <r>
      <t xml:space="preserve">по контрактам (договорам), планируемым к заключению в соответствующем финансовом году без применения норм Федерального </t>
    </r>
    <r>
      <rPr>
        <sz val="10"/>
        <color rgb="FF0000FF"/>
        <rFont val="Times New Roman"/>
        <family val="1"/>
        <charset val="204"/>
      </rPr>
      <t>закона</t>
    </r>
    <r>
      <rPr>
        <sz val="10"/>
        <color theme="1"/>
        <rFont val="Times New Roman"/>
        <family val="1"/>
        <charset val="204"/>
      </rPr>
      <t xml:space="preserve"> № 44-ФЗ и Федерального </t>
    </r>
    <r>
      <rPr>
        <sz val="10"/>
        <color rgb="FF0000FF"/>
        <rFont val="Times New Roman"/>
        <family val="1"/>
        <charset val="204"/>
      </rPr>
      <t>закона</t>
    </r>
    <r>
      <rPr>
        <sz val="10"/>
        <color theme="1"/>
        <rFont val="Times New Roman"/>
        <family val="1"/>
        <charset val="204"/>
      </rPr>
      <t xml:space="preserve"> № 223-ФЗ </t>
    </r>
    <r>
      <rPr>
        <sz val="10"/>
        <color rgb="FF0000FF"/>
        <rFont val="Times New Roman"/>
        <family val="1"/>
        <charset val="204"/>
      </rPr>
      <t>&lt;11&gt;</t>
    </r>
  </si>
  <si>
    <r>
      <t xml:space="preserve">по контрактам (договорам), заключенным до начала текущего финансового года с учетом требований Федерального </t>
    </r>
    <r>
      <rPr>
        <sz val="10"/>
        <color rgb="FF0000FF"/>
        <rFont val="Times New Roman"/>
        <family val="1"/>
        <charset val="204"/>
      </rPr>
      <t>закона</t>
    </r>
    <r>
      <rPr>
        <sz val="10"/>
        <color theme="1"/>
        <rFont val="Times New Roman"/>
        <family val="1"/>
        <charset val="204"/>
      </rPr>
      <t xml:space="preserve"> № 44-ФЗ и Федерального </t>
    </r>
    <r>
      <rPr>
        <sz val="10"/>
        <color rgb="FF0000FF"/>
        <rFont val="Times New Roman"/>
        <family val="1"/>
        <charset val="204"/>
      </rPr>
      <t>закона</t>
    </r>
    <r>
      <rPr>
        <sz val="10"/>
        <color theme="1"/>
        <rFont val="Times New Roman"/>
        <family val="1"/>
        <charset val="204"/>
      </rPr>
      <t xml:space="preserve"> № 223-ФЗ </t>
    </r>
    <r>
      <rPr>
        <sz val="10"/>
        <color rgb="FF0000FF"/>
        <rFont val="Times New Roman"/>
        <family val="1"/>
        <charset val="204"/>
      </rPr>
      <t>&lt;12&gt;</t>
    </r>
  </si>
  <si>
    <r>
      <t xml:space="preserve">по контрактам (договорам), планируемым к заключению в соответствующем финансовом году с учетом требований Федерального </t>
    </r>
    <r>
      <rPr>
        <sz val="10"/>
        <color rgb="FF0000FF"/>
        <rFont val="Times New Roman"/>
        <family val="1"/>
        <charset val="204"/>
      </rPr>
      <t>закона</t>
    </r>
    <r>
      <rPr>
        <sz val="10"/>
        <color theme="1"/>
        <rFont val="Times New Roman"/>
        <family val="1"/>
        <charset val="204"/>
      </rPr>
      <t xml:space="preserve"> № 44-ФЗ и Федерального </t>
    </r>
    <r>
      <rPr>
        <sz val="10"/>
        <color rgb="FF0000FF"/>
        <rFont val="Times New Roman"/>
        <family val="1"/>
        <charset val="204"/>
      </rPr>
      <t>закона</t>
    </r>
    <r>
      <rPr>
        <sz val="10"/>
        <color theme="1"/>
        <rFont val="Times New Roman"/>
        <family val="1"/>
        <charset val="204"/>
      </rPr>
      <t xml:space="preserve"> № 223-ФЗ </t>
    </r>
    <r>
      <rPr>
        <sz val="10"/>
        <color rgb="FF0000FF"/>
        <rFont val="Times New Roman"/>
        <family val="1"/>
        <charset val="204"/>
      </rPr>
      <t>&lt;12&gt;</t>
    </r>
  </si>
  <si>
    <r>
      <t xml:space="preserve">в соответствии с Федеральным </t>
    </r>
    <r>
      <rPr>
        <sz val="10"/>
        <rFont val="Times New Roman"/>
        <family val="1"/>
        <charset val="204"/>
      </rPr>
      <t>законом</t>
    </r>
    <r>
      <rPr>
        <sz val="10"/>
        <color theme="1"/>
        <rFont val="Times New Roman"/>
        <family val="1"/>
        <charset val="204"/>
      </rPr>
      <t xml:space="preserve"> № 223-ФЗ </t>
    </r>
    <r>
      <rPr>
        <sz val="10"/>
        <rFont val="Times New Roman"/>
        <family val="1"/>
        <charset val="204"/>
      </rPr>
      <t>&lt;13&gt;</t>
    </r>
  </si>
  <si>
    <r>
      <t xml:space="preserve">Итого по контрактам, планируемым к заключению в соответствующем финансовом году в соответствии с Федеральным </t>
    </r>
    <r>
      <rPr>
        <sz val="10"/>
        <color rgb="FF0000FF"/>
        <rFont val="Times New Roman"/>
        <family val="1"/>
        <charset val="204"/>
      </rPr>
      <t>законом</t>
    </r>
    <r>
      <rPr>
        <sz val="10"/>
        <color theme="1"/>
        <rFont val="Times New Roman"/>
        <family val="1"/>
        <charset val="204"/>
      </rPr>
      <t xml:space="preserve"> № 44-ФЗ, по  соответствующему году закупки </t>
    </r>
    <r>
      <rPr>
        <sz val="10"/>
        <color rgb="FF0000FF"/>
        <rFont val="Times New Roman"/>
        <family val="1"/>
        <charset val="204"/>
      </rPr>
      <t>&lt;15&gt;</t>
    </r>
  </si>
  <si>
    <t>Раздел 1.Поступления и выплаты</t>
  </si>
  <si>
    <t>1.1</t>
  </si>
  <si>
    <t>1.2</t>
  </si>
  <si>
    <t>1.3</t>
  </si>
  <si>
    <t>1.4</t>
  </si>
  <si>
    <t>Учреждение</t>
  </si>
  <si>
    <t xml:space="preserve">         Д.В.Герасимов</t>
  </si>
  <si>
    <t>Наименование должностей</t>
  </si>
  <si>
    <t>Кол-во ставок</t>
  </si>
  <si>
    <t>Среднемесячный фонд заработной платы</t>
  </si>
  <si>
    <t>Среднемесячная заработная плата</t>
  </si>
  <si>
    <t>Замена на время отпуска (40% на 2 месяца)</t>
  </si>
  <si>
    <t>Годовой фонд заработной платы (211)</t>
  </si>
  <si>
    <t>Страховые взносы (213)</t>
  </si>
  <si>
    <t>ИТОГО ФОТ</t>
  </si>
  <si>
    <t>Дворник</t>
  </si>
  <si>
    <t>Сторож</t>
  </si>
  <si>
    <t>Итого</t>
  </si>
  <si>
    <t>Руководитель РУО                                               Губкина И.В.</t>
  </si>
  <si>
    <t>Экономист                                                            Максименко М.А.</t>
  </si>
  <si>
    <t>3.7.   Обоснование (расчет) плановых показателей по выплатам на страховые взносы по обязательному социальному страхованию.</t>
  </si>
  <si>
    <t>3.7.1. Обоснование (расчет) плановых показателей по выплатам на страховые взносы по обязательному социальному страхованию (заполняется раздельно по источникам финансового обеспечения).</t>
  </si>
  <si>
    <t>444 0701 0240188000 611 КОСГУ 213 КВР 119</t>
  </si>
  <si>
    <t>Сумма, руб.</t>
  </si>
  <si>
    <t>Задолженность по обязательствам (кредиторская задолженность) на начало года</t>
  </si>
  <si>
    <t>Сумма излишне уплаченных либо излишне взысканных страховых взносов (дебиторская задолженность) на начало года</t>
  </si>
  <si>
    <t>Страховые взносы на обязательное социальное страхование</t>
  </si>
  <si>
    <t>Задолженность по уплате страховых взносов (кредиторская задолженность) на конец года</t>
  </si>
  <si>
    <t>Сумма излишне уплаченных либо излишне взысканных страховых взносов (дебиторская задолженность) на конец года</t>
  </si>
  <si>
    <r>
      <t>Планируемые выплаты на страховые взносы на обязательное социальное страхование (</t>
    </r>
    <r>
      <rPr>
        <sz val="12"/>
        <color rgb="FF0000FF"/>
        <rFont val="Times New Roman"/>
        <family val="1"/>
        <charset val="204"/>
      </rPr>
      <t>с. 0100</t>
    </r>
    <r>
      <rPr>
        <sz val="12"/>
        <color theme="1"/>
        <rFont val="Times New Roman"/>
        <family val="1"/>
        <charset val="204"/>
      </rPr>
      <t xml:space="preserve"> - </t>
    </r>
    <r>
      <rPr>
        <sz val="12"/>
        <color rgb="FF0000FF"/>
        <rFont val="Times New Roman"/>
        <family val="1"/>
        <charset val="204"/>
      </rPr>
      <t>с. 0200</t>
    </r>
    <r>
      <rPr>
        <sz val="12"/>
        <color theme="1"/>
        <rFont val="Times New Roman"/>
        <family val="1"/>
        <charset val="204"/>
      </rPr>
      <t xml:space="preserve"> + </t>
    </r>
    <r>
      <rPr>
        <sz val="12"/>
        <color rgb="FF0000FF"/>
        <rFont val="Times New Roman"/>
        <family val="1"/>
        <charset val="204"/>
      </rPr>
      <t>с. 0300</t>
    </r>
    <r>
      <rPr>
        <sz val="12"/>
        <color theme="1"/>
        <rFont val="Times New Roman"/>
        <family val="1"/>
        <charset val="204"/>
      </rPr>
      <t xml:space="preserve"> - </t>
    </r>
    <r>
      <rPr>
        <sz val="12"/>
        <color rgb="FF0000FF"/>
        <rFont val="Times New Roman"/>
        <family val="1"/>
        <charset val="204"/>
      </rPr>
      <t>с. 0400</t>
    </r>
    <r>
      <rPr>
        <sz val="12"/>
        <color theme="1"/>
        <rFont val="Times New Roman"/>
        <family val="1"/>
        <charset val="204"/>
      </rPr>
      <t xml:space="preserve"> + </t>
    </r>
    <r>
      <rPr>
        <sz val="12"/>
        <color rgb="FF0000FF"/>
        <rFont val="Times New Roman"/>
        <family val="1"/>
        <charset val="204"/>
      </rPr>
      <t>с. 0500</t>
    </r>
    <r>
      <rPr>
        <sz val="12"/>
        <color theme="1"/>
        <rFont val="Times New Roman"/>
        <family val="1"/>
        <charset val="204"/>
      </rPr>
      <t>)</t>
    </r>
  </si>
  <si>
    <t>Руководитель РУО                                     Губкина И.В.</t>
  </si>
  <si>
    <t>Экономист                              Максименко М.А.</t>
  </si>
  <si>
    <t xml:space="preserve">3.8.2 Обоснование (расчет) выплат персоналу по уходу за ребенком.
</t>
  </si>
  <si>
    <t>0701 0240188001 611 КОСГУ 212 КВР 112</t>
  </si>
  <si>
    <t>Наименование расходов</t>
  </si>
  <si>
    <t>Численность работников, получающих пособие, чел.</t>
  </si>
  <si>
    <t>Количество выплат в год на одного работника, шт.</t>
  </si>
  <si>
    <t>Размер выплаты (пособия) в месяц, руб.</t>
  </si>
  <si>
    <t>Пособие по уходу за ребенком до 3-х лет</t>
  </si>
  <si>
    <t>Руководитель РУО                                                                                                           Губкина И.В.</t>
  </si>
  <si>
    <t xml:space="preserve">       Экономист                                                                                                                    Максименко М.А.</t>
  </si>
  <si>
    <t>1.2. Расчет (обоснование) выплат персоналу при направлении в служебные командировки</t>
  </si>
  <si>
    <t>Код целевой статьи расходов</t>
  </si>
  <si>
    <t xml:space="preserve">Код видов расходов </t>
  </si>
  <si>
    <t>112 "Иные выплаты персоналу учреждений, за исключением фонда оплаты труда"</t>
  </si>
  <si>
    <t xml:space="preserve">Источник финансового обеспечения </t>
  </si>
  <si>
    <t>местный бюджет</t>
  </si>
  <si>
    <t>№ п/п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</si>
  <si>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</si>
  <si>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</si>
  <si>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</si>
  <si>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(гр.3*гр.4*гр.5)</t>
  </si>
  <si>
    <t>Итого:</t>
  </si>
  <si>
    <t xml:space="preserve">3.13.2. Обоснование (расчет) плановых показателей по расходам на услуги связи.
</t>
  </si>
  <si>
    <t>Косгу 221 КВР 244</t>
  </si>
  <si>
    <t xml:space="preserve">3.13.3. Обоснование (расчет) плановых показателей по расходам на транспортные услуги.
</t>
  </si>
  <si>
    <t>Количество услуг перевозки</t>
  </si>
  <si>
    <t>Экономист                               Максименко М.А.</t>
  </si>
  <si>
    <t>Расчетное потребление ресурсов</t>
  </si>
  <si>
    <t>Тариф (с учетом НДС), руб.</t>
  </si>
  <si>
    <t>3.13.6. Обоснование (расчет) плановых показателей по расходам на содержание имущества.</t>
  </si>
  <si>
    <t>444 0701 0240188061 611 КОСГУ 225 КВР 244</t>
  </si>
  <si>
    <t xml:space="preserve">Годовое тех обслуживние узлов тепло водоснабжения </t>
  </si>
  <si>
    <t xml:space="preserve">Промывка и опресовка системы отопления </t>
  </si>
  <si>
    <t xml:space="preserve">3.13.8. Обоснование (расчет) плановых показателей по прочим расходам </t>
  </si>
  <si>
    <t>Количество услуг (работ)</t>
  </si>
  <si>
    <t>Стоимость услуг (работ)</t>
  </si>
  <si>
    <t xml:space="preserve">Периодические медицинские осмотры </t>
  </si>
  <si>
    <t xml:space="preserve">Обслуживание системы наружного видеонаблюдения </t>
  </si>
  <si>
    <t>Испытание диэлектрических бот и перчаток</t>
  </si>
  <si>
    <t>МБОДЮСШ</t>
  </si>
  <si>
    <t>Директор</t>
  </si>
  <si>
    <t>Зам директора по учебно-воспитательной  работе</t>
  </si>
  <si>
    <t>Заместитель директора по АХЧ</t>
  </si>
  <si>
    <t>Методист</t>
  </si>
  <si>
    <t>Тренер - преподаватель</t>
  </si>
  <si>
    <t>Тренер</t>
  </si>
  <si>
    <t>Водитель</t>
  </si>
  <si>
    <t>Делопроизводитель</t>
  </si>
  <si>
    <t>Рабочий по комплексному обслуживанию и ремонту зданий</t>
  </si>
  <si>
    <t>Вахтер</t>
  </si>
  <si>
    <t>Гардеробщик</t>
  </si>
  <si>
    <t>Уборщик служебных помещений</t>
  </si>
  <si>
    <t>КОСГУ 212 КВР 112</t>
  </si>
  <si>
    <t>44407030240188020611</t>
  </si>
  <si>
    <t>Суточные при  командировках</t>
  </si>
  <si>
    <t>Спортивно-массовые мероприятия (Спецрейсы) по району</t>
  </si>
  <si>
    <t>Спортивно-массовые мероприятия (Спецрейсы) за пределами района</t>
  </si>
  <si>
    <t xml:space="preserve">Инструментальный контроль качества </t>
  </si>
  <si>
    <t>Экономист Максименко М.А.</t>
  </si>
  <si>
    <t>1.5</t>
  </si>
  <si>
    <t>1.4.1.3</t>
  </si>
  <si>
    <t>1.4.2.3</t>
  </si>
  <si>
    <t>1.4.2.4</t>
  </si>
  <si>
    <t xml:space="preserve">   (подпись)     (расшифровка подписи)</t>
  </si>
  <si>
    <t xml:space="preserve">(наименование должности   руководителя уполномоченного органа)                      </t>
  </si>
  <si>
    <t>244 "Прочая закупка товаров, работ и услуг для обеспечения государственных (муниципальных) нужд"</t>
  </si>
  <si>
    <t>Объект</t>
  </si>
  <si>
    <t>2022 год</t>
  </si>
  <si>
    <t>2023 год</t>
  </si>
  <si>
    <t>Расходы на служебные командировки</t>
  </si>
  <si>
    <t>Экономист                                         Максименко М.А.</t>
  </si>
  <si>
    <t xml:space="preserve">Сумма </t>
  </si>
  <si>
    <t>Муниципальное бюджетное образовательное учреждение дополнительного образования  "Северо-Енисейская детско-юношеская спортивная школа"</t>
  </si>
  <si>
    <t xml:space="preserve">1. Шигина  Нина Геннадьевна </t>
  </si>
  <si>
    <t xml:space="preserve">2.Коровин Иван Макарович </t>
  </si>
  <si>
    <t xml:space="preserve">3.Ивченко Светлана Борисовна </t>
  </si>
  <si>
    <t xml:space="preserve">кол-во ставок </t>
  </si>
  <si>
    <t xml:space="preserve">ФИО сотрудника </t>
  </si>
  <si>
    <t>5.Коровин Владимир Сидорович  (Вельмо)</t>
  </si>
  <si>
    <t>24 ребенка</t>
  </si>
  <si>
    <t>46 детей</t>
  </si>
  <si>
    <t>58 детей</t>
  </si>
  <si>
    <t>66 детей</t>
  </si>
  <si>
    <t>14 детей</t>
  </si>
  <si>
    <t>Кол-во детей  на кружках,секциях</t>
  </si>
  <si>
    <t xml:space="preserve">На подотчете  состоит: Лыжи-158 пар,ботинки 132 пары,палки 120 пар </t>
  </si>
  <si>
    <t xml:space="preserve">Парафин :2 штуки </t>
  </si>
  <si>
    <t xml:space="preserve">Заработная плата по штатному расписанию </t>
  </si>
  <si>
    <t xml:space="preserve">Лыжные костюмы  для участия в соревнованиях :12 штук </t>
  </si>
  <si>
    <t xml:space="preserve">4. Обручева Наталья Александровна </t>
  </si>
  <si>
    <t>Лыжная смазка :1 комплек стоимостью 44000,00 рублей</t>
  </si>
  <si>
    <t>КОСГУ 211 КВР 111    444 0703 0240188000 611</t>
  </si>
  <si>
    <t>КОСГУ 211 КВР 111    444 0703 0240488000 611</t>
  </si>
  <si>
    <t>8.1. Расчет (обоснование) расходов на оплату работ, услуг по содержанию имущества</t>
  </si>
  <si>
    <t>КОСГУ 225 КВР 244</t>
  </si>
  <si>
    <t>Стоимость работ (услуг), руб</t>
  </si>
  <si>
    <t>44407030210080040 612</t>
  </si>
  <si>
    <t xml:space="preserve">Руководитель РУО  И.В.Губкина </t>
  </si>
  <si>
    <t xml:space="preserve">Экономист М.А.Максименко </t>
  </si>
  <si>
    <t>44407030240188070611</t>
  </si>
  <si>
    <t>853 "Уплата иных платежей"</t>
  </si>
  <si>
    <t>Налоговая база, руб</t>
  </si>
  <si>
    <t>Ставка налога, %</t>
  </si>
  <si>
    <t>Сумма исчисленного налога, подлежащего уплате, руб (гр.3*гр.4/100)</t>
  </si>
  <si>
    <t xml:space="preserve">Госпошлина за внесение изменений в Устав </t>
  </si>
  <si>
    <t>Источник финансового обеспечения  местный бюджет</t>
  </si>
  <si>
    <t>3. Расчет (обоснование) прочих расходов (кроме расходов на закупку товаров, работ, услуг)</t>
  </si>
  <si>
    <t xml:space="preserve">Код целевой статьи расходов     </t>
  </si>
  <si>
    <t>852 "Уплата прочих налогов, сборов "</t>
  </si>
  <si>
    <t>Размер одной выплаты, руб</t>
  </si>
  <si>
    <t>Количество выплат в год</t>
  </si>
  <si>
    <t>Общая сумма выплат, руб (гр.3*гр.4)</t>
  </si>
  <si>
    <t>Государственная  пошлина</t>
  </si>
  <si>
    <t>226 "Иные выплаты персоналу учреждений, за исключением фонда оплаты труда"</t>
  </si>
  <si>
    <t xml:space="preserve">Проживание </t>
  </si>
  <si>
    <t>Проживание (без предоставления подтверждающих документов)</t>
  </si>
  <si>
    <t>КОСГУ 226 КВР 112</t>
  </si>
  <si>
    <t>Северо-Енисейская детско-юношеская спортивная школа</t>
  </si>
  <si>
    <t>ФАКТ</t>
  </si>
  <si>
    <t>Хоз.товары:</t>
  </si>
  <si>
    <t>шт</t>
  </si>
  <si>
    <t>Чистящий порошок CОМЕТ</t>
  </si>
  <si>
    <t>Диз.средство для туалета "Доместос"  2л.</t>
  </si>
  <si>
    <t>Мыло жидкое 5 литров</t>
  </si>
  <si>
    <t>Средство для стекол</t>
  </si>
  <si>
    <t>лампочка на 95</t>
  </si>
  <si>
    <t>Кисти для побелки, краска</t>
  </si>
  <si>
    <t xml:space="preserve">Валики для покраски </t>
  </si>
  <si>
    <t>Полотно для мытья полов</t>
  </si>
  <si>
    <t>метр</t>
  </si>
  <si>
    <t>Веник</t>
  </si>
  <si>
    <t>Лопата снегоуборочная пластиковая</t>
  </si>
  <si>
    <t>Пакеты для мусора (30 литров)</t>
  </si>
  <si>
    <t>уп.</t>
  </si>
  <si>
    <t xml:space="preserve">Туалетная бумага </t>
  </si>
  <si>
    <t>Бумажные полотенца</t>
  </si>
  <si>
    <t>уп</t>
  </si>
  <si>
    <t>Эмовекс</t>
  </si>
  <si>
    <t>Автозапчасти</t>
  </si>
  <si>
    <t>итого</t>
  </si>
  <si>
    <t>эмаль синяя (банка 25 кг)</t>
  </si>
  <si>
    <t>эмаль половая ж/коричневая (банка 25 кг)</t>
  </si>
  <si>
    <t>шт.</t>
  </si>
  <si>
    <t>эмаль белая (банка 25кг)</t>
  </si>
  <si>
    <t>эмаль зеленая (банка 25 кг)</t>
  </si>
  <si>
    <t>эмаль желтая (банка 25 кг)</t>
  </si>
  <si>
    <t xml:space="preserve">краска водоэмульсионная моющая (банка 40 кг) </t>
  </si>
  <si>
    <t>шпатлевка сухая "Ротбант" 16 кг</t>
  </si>
  <si>
    <t xml:space="preserve"> шт.</t>
  </si>
  <si>
    <t>пена</t>
  </si>
  <si>
    <t>растворитель 1 литр</t>
  </si>
  <si>
    <t xml:space="preserve">Олифа </t>
  </si>
  <si>
    <t>кг</t>
  </si>
  <si>
    <t>Колер в ассортименте</t>
  </si>
  <si>
    <t>шпатлевка финишная</t>
  </si>
  <si>
    <t>Медикаменты</t>
  </si>
  <si>
    <t>Канцелярия</t>
  </si>
  <si>
    <t>Регистратор 8см мрамор «Стандарт»</t>
  </si>
  <si>
    <t>Папка с мультифорами на 40 стр. «Стандарт»</t>
  </si>
  <si>
    <t>Мультифора А4 100шт. Прозрачная</t>
  </si>
  <si>
    <t xml:space="preserve">Журнал учета групповых занятий спорт.школы </t>
  </si>
  <si>
    <t>Вкладыши в трудовые книжки</t>
  </si>
  <si>
    <t>Закладки самоклеящиеся(45*12мм) 25листов 5 цветов неон</t>
  </si>
  <si>
    <t>Тетрадь 48 листов(клетка)</t>
  </si>
  <si>
    <t>Карандаш ч/гр Trinity</t>
  </si>
  <si>
    <t>Ластик</t>
  </si>
  <si>
    <t>Ручка шариковая автоматическая(синяя)</t>
  </si>
  <si>
    <t>Набор текстовыдилителей «Contact»</t>
  </si>
  <si>
    <t>Клей карандаш 15гр. «Smiles»</t>
  </si>
  <si>
    <t>Скобы для стэплера №10</t>
  </si>
  <si>
    <t>Стэплер №10</t>
  </si>
  <si>
    <t>Клейкая лента(скотч) 48мм прозрачная</t>
  </si>
  <si>
    <t>Бумага для принтера</t>
  </si>
  <si>
    <t>пач</t>
  </si>
  <si>
    <t>Картридж для принтера</t>
  </si>
  <si>
    <t xml:space="preserve">Мягкий инвентарь и обмундирование </t>
  </si>
  <si>
    <t>пар</t>
  </si>
  <si>
    <t>ботинки лыжные</t>
  </si>
  <si>
    <t>крепления для лыж NNN</t>
  </si>
  <si>
    <t xml:space="preserve">Резина для имитации </t>
  </si>
  <si>
    <t>Нефтепродукты косгу 343</t>
  </si>
  <si>
    <t xml:space="preserve">Масло моторное  </t>
  </si>
  <si>
    <t>л</t>
  </si>
  <si>
    <t>Бензин АИ-92</t>
  </si>
  <si>
    <t>ВСЕГО</t>
  </si>
  <si>
    <t xml:space="preserve">Местный бюджет     444  0703  0240188090  244                             </t>
  </si>
  <si>
    <t>4.2. Расчет (обоснование) расходов на оплату транспортных услуг</t>
  </si>
  <si>
    <t>Цена услуги перевозки, руб</t>
  </si>
  <si>
    <t>Сумма, руб (гр.3*гр.4)</t>
  </si>
  <si>
    <t>Косгу 222 КВР 244</t>
  </si>
  <si>
    <t>Доставка   и хранение груза на складе г Красноярск</t>
  </si>
  <si>
    <t>Руководитель РУО                            И.В.Губкина</t>
  </si>
  <si>
    <t>Экономист                                       М.А.Максименко</t>
  </si>
  <si>
    <t>444 0703 0240188040 611</t>
  </si>
  <si>
    <t>на 2024 г.</t>
  </si>
  <si>
    <t>Наименование учреждения</t>
  </si>
  <si>
    <t>Наименование программы обучения</t>
  </si>
  <si>
    <t>Количество человек</t>
  </si>
  <si>
    <t>Периодичность прохождения обучения</t>
  </si>
  <si>
    <t>Стоимость обучения</t>
  </si>
  <si>
    <t>Всего затрат</t>
  </si>
  <si>
    <t>"Тепловые энергоустановки и тепловые сети"</t>
  </si>
  <si>
    <t>1 раз в год</t>
  </si>
  <si>
    <t>"Безопасная эксплуатация электроустановок"</t>
  </si>
  <si>
    <t>"Обучение по охране труда и пожарно-технический минимум"</t>
  </si>
  <si>
    <t>1 раз в 3 года</t>
  </si>
  <si>
    <t>Обучение по 44 "ФЗ"</t>
  </si>
  <si>
    <t>Итого затрат на обучение:</t>
  </si>
  <si>
    <t>МБОУ "ДЮСШ"</t>
  </si>
  <si>
    <t xml:space="preserve">Экономист                             М.А.Максименко </t>
  </si>
  <si>
    <t>Дез средство "Ника-М"</t>
  </si>
  <si>
    <t>Дез средство "Ника Изосептик для рук</t>
  </si>
  <si>
    <t xml:space="preserve">Маски одноразовые </t>
  </si>
  <si>
    <t>Маски многоразовые</t>
  </si>
  <si>
    <t xml:space="preserve">Перчатки хозяйственые </t>
  </si>
  <si>
    <t>Перчатки для индивидуальной защиты</t>
  </si>
  <si>
    <t xml:space="preserve">стройматериалы               КОСГУ 341                   </t>
  </si>
  <si>
    <t>Цемент</t>
  </si>
  <si>
    <t>Замена на время отпуска (30% на 2 месяца)</t>
  </si>
  <si>
    <t>Расчет годового фонда оплаты труда на 2022 год</t>
  </si>
  <si>
    <t>44407030240188011611</t>
  </si>
  <si>
    <t>местный  бюджет</t>
  </si>
  <si>
    <t>Финансовое обеспечение решения Северо-Енисейского районного Совета депутатов от 12.02.2021 № 80-6 «О финансовом обеспечении расходов на региональные выплаты работникам муниципальных учреждений Северо-Енисейского района в 2022 году» 111  Оплата труда  и 213 Начисления на оплату труда</t>
  </si>
  <si>
    <t>Количество ставок которым положена доплата  до МРОТ</t>
  </si>
  <si>
    <t>Сумма доплаты на одну штатную еденицу</t>
  </si>
  <si>
    <t>Итого на 1 месяц</t>
  </si>
  <si>
    <t>Итого на 12 месяцев</t>
  </si>
  <si>
    <t>Страховые взнозы</t>
  </si>
  <si>
    <t xml:space="preserve">                                                     Экономист                                                            Максименко М.А.</t>
  </si>
  <si>
    <t>КОСГУ 211 КВР 111    444 1103 0240188000 611</t>
  </si>
  <si>
    <t>МБОУ ДО "ДЮСШ"</t>
  </si>
  <si>
    <t>Предост. абонентской  линии</t>
  </si>
  <si>
    <t>Абон. плата</t>
  </si>
  <si>
    <t xml:space="preserve">Предост. услуг АОН  </t>
  </si>
  <si>
    <t>суточные</t>
  </si>
  <si>
    <t>проезд</t>
  </si>
  <si>
    <t xml:space="preserve">проживание </t>
  </si>
  <si>
    <t>проживание (без предоставления подтверждающих документов)</t>
  </si>
  <si>
    <t xml:space="preserve">Руководитель     РУО  И.В.Губкина </t>
  </si>
  <si>
    <t>Всего расходов</t>
  </si>
  <si>
    <t>наименование услуги</t>
  </si>
  <si>
    <t>тариф</t>
  </si>
  <si>
    <t>кол-во телефонов</t>
  </si>
  <si>
    <t>Услуги местной и междугородней связи</t>
  </si>
  <si>
    <t>Тариф Интернет</t>
  </si>
  <si>
    <t>Услуги Интернет</t>
  </si>
  <si>
    <t>Приобретение почтовых конвертов, марок, отправка корреспонденции</t>
  </si>
  <si>
    <t>Сотовая связь</t>
  </si>
  <si>
    <t>Финансовое обеспечение решения Северо-Енисейского районного Совета депутатов от 16.02.2022 № 294-20 «О финансовом обеспечении расходов на повышение размеров оплаты труда отдельным категориям работников муниципальных учреждений Северо-Енисейского района в 2022 году»</t>
  </si>
  <si>
    <t xml:space="preserve">Страховые взносы </t>
  </si>
  <si>
    <t>44407030240188012611</t>
  </si>
  <si>
    <t>13,7 ставок*(73169,90-72481,20=688,70)*12 месяцев</t>
  </si>
  <si>
    <t>Расчет затрат на организацию питания участников лагерей с дневным пребыванием</t>
  </si>
  <si>
    <t>№</t>
  </si>
  <si>
    <t>Наименование</t>
  </si>
  <si>
    <t>Ед.изм.</t>
  </si>
  <si>
    <t>Кол-во человек</t>
  </si>
  <si>
    <t>Кол-во дней сборов</t>
  </si>
  <si>
    <t>Средняя стоимость набора продуктов, руб.</t>
  </si>
  <si>
    <t>1 Сезон</t>
  </si>
  <si>
    <t>чел.</t>
  </si>
  <si>
    <t>ИТОГО:</t>
  </si>
  <si>
    <t>2 Сезон</t>
  </si>
  <si>
    <t>Полотенца бумажные (2 шт в упаковке)</t>
  </si>
  <si>
    <t>Бумага туалетная</t>
  </si>
  <si>
    <t xml:space="preserve">шт. </t>
  </si>
  <si>
    <t>Мыло жидкое 5л.</t>
  </si>
  <si>
    <t>Стаканчик пластиковый (1уп*100шт)</t>
  </si>
  <si>
    <t>Антисептик для рук (1л)</t>
  </si>
  <si>
    <t>Канцелярия (скотч, маркеры, бумага А4, ватман, гуашь, набор кистей)</t>
  </si>
  <si>
    <t xml:space="preserve">Расчет затрат на организацию лагерей с дневным пребыванием детей                                     в 2022 году                                                                                                                                 </t>
  </si>
  <si>
    <t>Расчет затрат на хоз.нужды и канцелярию</t>
  </si>
  <si>
    <t xml:space="preserve">Экономист                                               Максименко М.А. </t>
  </si>
  <si>
    <t>Расчет заработной платы воспитателей лагерей с дневным пребыванием детей</t>
  </si>
  <si>
    <t>Наименование образовательного учреждения</t>
  </si>
  <si>
    <t>Количество работников</t>
  </si>
  <si>
    <t>Оклад</t>
  </si>
  <si>
    <t>Штатная единица</t>
  </si>
  <si>
    <t>Сумма начисления за отработанное время</t>
  </si>
  <si>
    <t>Итого затраты, руб.</t>
  </si>
  <si>
    <t>Старший воспитатель</t>
  </si>
  <si>
    <t>Воспитатель</t>
  </si>
  <si>
    <t>Итого I сезон:</t>
  </si>
  <si>
    <t>Всего сотрудников - 11 чел.</t>
  </si>
  <si>
    <t>Горшки,вазоны</t>
  </si>
  <si>
    <t xml:space="preserve"> Расчет (обоснование) расходов на приобретение основных средств МБОУ ДО "ДЮСШ"</t>
  </si>
  <si>
    <t>444 0703 0240188080 612</t>
  </si>
  <si>
    <t>Код видов расходов</t>
  </si>
  <si>
    <t>244</t>
  </si>
  <si>
    <t>Источник финансового обеспечения</t>
  </si>
  <si>
    <t>31</t>
  </si>
  <si>
    <t>косгу</t>
  </si>
  <si>
    <t>612</t>
  </si>
  <si>
    <t>Ед.измерения</t>
  </si>
  <si>
    <t xml:space="preserve">Количество  </t>
  </si>
  <si>
    <t>Счтоимость, руб.</t>
  </si>
  <si>
    <t>Комплект лыж (лыжи, палки, крепления, ботинки)</t>
  </si>
  <si>
    <t>Скамья гимнастическая</t>
  </si>
  <si>
    <t>Скамья в чашу бассейна пластиковая</t>
  </si>
  <si>
    <t xml:space="preserve">Стол компьютерный </t>
  </si>
  <si>
    <t>Шкаф плательный</t>
  </si>
  <si>
    <t xml:space="preserve">Электронное информационное табло  </t>
  </si>
  <si>
    <t>Шрупаверт (ударный)</t>
  </si>
  <si>
    <t>Машинка угловая шлифовальная (балгорка)</t>
  </si>
  <si>
    <t>Набор ключей</t>
  </si>
  <si>
    <t xml:space="preserve">Коньки </t>
  </si>
  <si>
    <t xml:space="preserve">Тренажер для плавания </t>
  </si>
  <si>
    <t>Мячь баскетбольный</t>
  </si>
  <si>
    <t>Снегоуборочная машина</t>
  </si>
  <si>
    <t>ИТОГО</t>
  </si>
  <si>
    <t>экономист                             Максименко.М.А.</t>
  </si>
  <si>
    <t xml:space="preserve">И.о.руководителя РУО                                   П.А.Каминская </t>
  </si>
  <si>
    <t>444 0707 0230880378 611 КОСГУ 226 КВР 244</t>
  </si>
  <si>
    <t>Должность</t>
  </si>
  <si>
    <t>Кол-во единиц</t>
  </si>
  <si>
    <t>Тарифная ставка (должностной оклад), руб.</t>
  </si>
  <si>
    <t>Всего заработная плата в месяц, руб.</t>
  </si>
  <si>
    <t>Итого затрат с учетом налогов 27,1%</t>
  </si>
  <si>
    <t>Начальник военно-полевых сборов</t>
  </si>
  <si>
    <t xml:space="preserve">Заместитель начальника военно-полевых сборов </t>
  </si>
  <si>
    <t>Командир взвода</t>
  </si>
  <si>
    <t>Повар</t>
  </si>
  <si>
    <t>Медицинский работник</t>
  </si>
  <si>
    <t>Оплата труда и начисления на оплату труда</t>
  </si>
  <si>
    <t>Изменения на 14.04.2022               444 120230988000 612</t>
  </si>
  <si>
    <t>Экономист                                                Максименко М.А.</t>
  </si>
  <si>
    <t>Транспортные расходы</t>
  </si>
  <si>
    <t>Автобус ТК "Север"</t>
  </si>
  <si>
    <t>часы</t>
  </si>
  <si>
    <t>Подвоз учащихся и ответственных рейсовый автобус п. Тея (13 уч. и 2 сопров), Калами (4 уч. 2 сопров), Брянка (7 уч. 2 сопров), Вангаш (2 уч. и 2 сопров)</t>
  </si>
  <si>
    <t>чел</t>
  </si>
  <si>
    <t>Транспортные услуги</t>
  </si>
  <si>
    <t>Изменения на 14.04.2022г</t>
  </si>
  <si>
    <t>444 0707 0230988040 612 КОСГУ 222 КВР 244</t>
  </si>
  <si>
    <t>Экономист                  Максименко М.А.</t>
  </si>
  <si>
    <t>Прочие расходы</t>
  </si>
  <si>
    <t>Работы по изготовлению умывальника из металла,материал входит в стоимость работ, договор ГПХ (226 ст)</t>
  </si>
  <si>
    <t>1 шт.</t>
  </si>
  <si>
    <t>Подвоз воды 225</t>
  </si>
  <si>
    <t>Подвоз дров 225</t>
  </si>
  <si>
    <t>Вывоз мусора 225</t>
  </si>
  <si>
    <t>Изготовление буклетов ВПС 20 лет</t>
  </si>
  <si>
    <t>444 07070230988070612 Косгу 226 КВР 244</t>
  </si>
  <si>
    <t>Экономист                      Максименко М.А.</t>
  </si>
  <si>
    <t>Тестирование на наркотические вещества</t>
  </si>
  <si>
    <t>куб</t>
  </si>
  <si>
    <t>Баннер (площадь, ВПС основной)</t>
  </si>
  <si>
    <t>Сигнальные ракеты</t>
  </si>
  <si>
    <t>Крем для обуви</t>
  </si>
  <si>
    <t>Кровать двухярусная металлическая 90*2</t>
  </si>
  <si>
    <t>Печь для палатки</t>
  </si>
  <si>
    <t>Рация Vektor</t>
  </si>
  <si>
    <t>Бензопила Штиль 180</t>
  </si>
  <si>
    <t>комп.</t>
  </si>
  <si>
    <t>Ящик для песка</t>
  </si>
  <si>
    <t>Фонари солнечные по периметру</t>
  </si>
  <si>
    <t xml:space="preserve">Комплекты формы для девушек </t>
  </si>
  <si>
    <t>Экономист                                       Максименко М.А.</t>
  </si>
  <si>
    <t>4440707 0230988080 612 Косгу 310 КВР 244</t>
  </si>
  <si>
    <t>Увеличение стоимости основных средств</t>
  </si>
  <si>
    <t>4440707 0230988090 612 Косгу 340 КВР 244</t>
  </si>
  <si>
    <t>Увеличение стоимости материальных запасов</t>
  </si>
  <si>
    <t>Пиломатериал</t>
  </si>
  <si>
    <t xml:space="preserve">Дрова для печи </t>
  </si>
  <si>
    <t>Средства для мытья посуды</t>
  </si>
  <si>
    <t xml:space="preserve">Бумага тулетная </t>
  </si>
  <si>
    <t xml:space="preserve">Матрас 1,5*10 см </t>
  </si>
  <si>
    <t>Фонарик подвесной</t>
  </si>
  <si>
    <t>Батарейки (рация ,фонарик)</t>
  </si>
  <si>
    <t>Комплект подушка ,простынь,наволочка)</t>
  </si>
  <si>
    <t>Дымовая шащка</t>
  </si>
  <si>
    <t xml:space="preserve">Медаль ВПС </t>
  </si>
  <si>
    <t xml:space="preserve">Шеврон ВПС </t>
  </si>
  <si>
    <t xml:space="preserve">Фляжка (мальчики) походная 1,3 л </t>
  </si>
  <si>
    <t>Термокружка</t>
  </si>
  <si>
    <t xml:space="preserve">Час командирские </t>
  </si>
  <si>
    <t>Брелки ( 90 летие ,210 летие)</t>
  </si>
  <si>
    <t xml:space="preserve">Ценный подарок </t>
  </si>
  <si>
    <t xml:space="preserve">шт </t>
  </si>
  <si>
    <t xml:space="preserve">Бочки железные  противопожпрные </t>
  </si>
  <si>
    <t xml:space="preserve">Медикаменты </t>
  </si>
  <si>
    <t>Обеспечение оплаты двухразового питания - 50 обучающимся</t>
  </si>
  <si>
    <t>444 0707 0231280685 612 КОСГУ 226 КВР 244</t>
  </si>
  <si>
    <t>444 0707 0231180684 612 КОСГУ 226 КВР 244</t>
  </si>
  <si>
    <t>Обеспечение оплаты трехразового питания - 90 обучающимся</t>
  </si>
  <si>
    <t>Сумма должностных окладов,руб.</t>
  </si>
  <si>
    <t>Старший инструктор</t>
  </si>
  <si>
    <t>Инструктор</t>
  </si>
  <si>
    <t>Итого с учетом налогов:</t>
  </si>
  <si>
    <t>Экономист                                                         Максименко М.А.</t>
  </si>
  <si>
    <t>444120231188000612 Изменения на 14.04.2022г</t>
  </si>
  <si>
    <t>Наименование услуги</t>
  </si>
  <si>
    <t>Маршрут</t>
  </si>
  <si>
    <t>Кол-во часов</t>
  </si>
  <si>
    <t>Перевозка детей ПАЗ 32054</t>
  </si>
  <si>
    <t>г.п. Северо-Енисейский-п. Брянка-г.п. Северо-Енисейский</t>
  </si>
  <si>
    <t>444 120231188040 612 КОСГУ 222 КВР 244</t>
  </si>
  <si>
    <t>Экономист                                     Максименко М.А.</t>
  </si>
  <si>
    <t>Катамаран (с рамой)</t>
  </si>
  <si>
    <t>Спальник</t>
  </si>
  <si>
    <t>Каремат</t>
  </si>
  <si>
    <t>Палатки</t>
  </si>
  <si>
    <t>444 07070231188080 КОСГУ 310 КВР 244</t>
  </si>
  <si>
    <t xml:space="preserve">Закупка энергетических ресурсов </t>
  </si>
  <si>
    <t>Субвенции бюджетам муниципальных образований на осуществление государственных полномочий по организации и обеспечению отдыха и оздоровления детей (в соответствии с Законом края от 19 апреля 2018 года № 5-1533)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</si>
  <si>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44407070230076490 611</t>
  </si>
  <si>
    <t>Косгу 226 КВР 244</t>
  </si>
  <si>
    <t xml:space="preserve">Наименование  услуги </t>
  </si>
  <si>
    <t>Стоимость, руб.</t>
  </si>
  <si>
    <t>Кол-во  детей (чел.)</t>
  </si>
  <si>
    <t>Количество дней пребывания</t>
  </si>
  <si>
    <t>Всего расходов, руб.</t>
  </si>
  <si>
    <t>Средства местного  бюджета, руб.</t>
  </si>
  <si>
    <t>Питания в лагерях с дневным пребыванием  (70%)</t>
  </si>
  <si>
    <t>Питания в лагерях с дневным пребыванием  (100%)</t>
  </si>
  <si>
    <t>Экономист                                      Максименко М.А.</t>
  </si>
  <si>
    <t>111 "Фонд оплаты труда учреждений"</t>
  </si>
  <si>
    <t>111  Оплата труда</t>
  </si>
  <si>
    <t xml:space="preserve">119 Начисления на оплату труда </t>
  </si>
  <si>
    <t>Экономист</t>
  </si>
  <si>
    <t>44407020240188980612</t>
  </si>
  <si>
    <t xml:space="preserve">45 сотрудников, фонд заработной платы Стимулирующие выплаты 1 фонда: </t>
  </si>
  <si>
    <t>Выплата премии в связи с празднованием 90-летия образования Северо-Енисейского района в 2022 году работникам органов местного самоуправления, органов администрации Северо-Енисейского района с правами юридического лица, муниципальных учреждений Северо-Енисейского района, финансовое обеспечение оплаты труда которых осуществляется за счет средств бюджета Северо-Енисейского района, в том числе за счет средств субвенций из бюджета Красноярского края</t>
  </si>
  <si>
    <t xml:space="preserve">М.А.Максименко </t>
  </si>
  <si>
    <t xml:space="preserve">Лыжи ,крепления </t>
  </si>
  <si>
    <t>Изменения на 24.05.2022г</t>
  </si>
  <si>
    <t>Изменения на 24.05.2022 год</t>
  </si>
  <si>
    <t>Расчет годового фонда оплаты труда на 17.06.2022 год</t>
  </si>
  <si>
    <t>444 0707 0230888000 611 Изменения на 17.06.2022</t>
  </si>
  <si>
    <t xml:space="preserve">Оплата отпускных </t>
  </si>
  <si>
    <t xml:space="preserve"> II сезон</t>
  </si>
  <si>
    <t>Налоги с оплаты труда 30,2%, руб.</t>
  </si>
  <si>
    <t>на 2025 г.</t>
  </si>
  <si>
    <t>Выполнение работ по текущему ремонту помещий борцовского зала (замена радиаторов отопления),выполнение работ по текущему ремонту помещений бассейна Дельфин (косметический ремонт)</t>
  </si>
  <si>
    <t xml:space="preserve">Экономист                                                                            Максименко М.А.                 </t>
  </si>
  <si>
    <t>На 2023 год</t>
  </si>
  <si>
    <t xml:space="preserve">  Расчет (обоснование) выплат на оплату компенсации  льготного проезда в отпуск (Гарантии и компенсации для лиц, проживающих в Северо-Енисейском районе) МБОУ ДО "ДЮСШ"</t>
  </si>
  <si>
    <t>112</t>
  </si>
  <si>
    <t>квр 112 косгу 214</t>
  </si>
  <si>
    <t>ФИО</t>
  </si>
  <si>
    <t>Место отдыха</t>
  </si>
  <si>
    <t>Кол-во иждивенцев</t>
  </si>
  <si>
    <t>Стоимость</t>
  </si>
  <si>
    <t>Сумма, руб (гр.5+гр.4)*гр.6</t>
  </si>
  <si>
    <t xml:space="preserve">Коровин Иван Макарович </t>
  </si>
  <si>
    <t>тренер-преподователь</t>
  </si>
  <si>
    <t>г. Краснодар</t>
  </si>
  <si>
    <t>Кольцов Станислав Игоревич</t>
  </si>
  <si>
    <t xml:space="preserve">г. Сочи </t>
  </si>
  <si>
    <t xml:space="preserve">Шигина Нина Геннадьевна </t>
  </si>
  <si>
    <t xml:space="preserve">Зарицкая Татьяна Владимировна </t>
  </si>
  <si>
    <t>Мугаллямова Надежда Владимировна</t>
  </si>
  <si>
    <t>г. Самара</t>
  </si>
  <si>
    <t xml:space="preserve">Ивченко Светлана Юорисовна </t>
  </si>
  <si>
    <t xml:space="preserve">Обручева Наталья Александровна </t>
  </si>
  <si>
    <t>г. Ялта</t>
  </si>
  <si>
    <t xml:space="preserve">Григорьев Сергей Сергеевич </t>
  </si>
  <si>
    <t>тренер</t>
  </si>
  <si>
    <t xml:space="preserve">Трегубенко Иван Александрович </t>
  </si>
  <si>
    <t xml:space="preserve">Повар Кирилл Сергеевич </t>
  </si>
  <si>
    <t xml:space="preserve">Кириллова Наталья Андреевна </t>
  </si>
  <si>
    <t xml:space="preserve">делопроизволитель </t>
  </si>
  <si>
    <t xml:space="preserve">Паршина Татьяна Прохоровна </t>
  </si>
  <si>
    <t>Зам.дир по АХЧ</t>
  </si>
  <si>
    <t>Сахно Александр Анатольевич</t>
  </si>
  <si>
    <t xml:space="preserve">Шенефельд Алексей Александрович </t>
  </si>
  <si>
    <t>водитель</t>
  </si>
  <si>
    <t>Красноярск</t>
  </si>
  <si>
    <t xml:space="preserve">Сахно Татьяна Николаевна </t>
  </si>
  <si>
    <t>гардеробщик</t>
  </si>
  <si>
    <t>Васянова Алевтина Николаевна</t>
  </si>
  <si>
    <t>уборщик служебных помещений</t>
  </si>
  <si>
    <t>Астафьев Павел Владимирович</t>
  </si>
  <si>
    <t>сторож</t>
  </si>
  <si>
    <t>г. Красноярск</t>
  </si>
  <si>
    <t xml:space="preserve">Муравьева Светлана Тимофеева </t>
  </si>
  <si>
    <t xml:space="preserve">Хамитов Максим Шавкатович </t>
  </si>
  <si>
    <t>рабочий по комплексному обслуживанию</t>
  </si>
  <si>
    <t>Хамитова Татьяна Александровна</t>
  </si>
  <si>
    <t>Сосновская Нурия Касимовна</t>
  </si>
  <si>
    <t>Куренев Василий Васильевич</t>
  </si>
  <si>
    <t xml:space="preserve">Меркулов Сергей Вениаминович </t>
  </si>
  <si>
    <t>г. Анапа</t>
  </si>
  <si>
    <t>Колабин Петр Петрович</t>
  </si>
  <si>
    <t xml:space="preserve">Чистяков Анатолий Александрович </t>
  </si>
  <si>
    <t>Максимова Наталья Александровна</t>
  </si>
  <si>
    <t xml:space="preserve">сторож </t>
  </si>
  <si>
    <t xml:space="preserve">Махмуляк Юрий Викторович </t>
  </si>
  <si>
    <t>дворник</t>
  </si>
  <si>
    <t>Чупина Ольга Александровна</t>
  </si>
  <si>
    <t>Залукаева Надежда Ивановна</t>
  </si>
  <si>
    <t>Ганюкова Вера Анатольевна</t>
  </si>
  <si>
    <t>г. Новосибирск</t>
  </si>
  <si>
    <t>Саядан Анаит Исраеловна</t>
  </si>
  <si>
    <t>Щетинин Владимир Владимирович</t>
  </si>
  <si>
    <t>Ветров Иван Михайлович</t>
  </si>
  <si>
    <t>г. Абакан</t>
  </si>
  <si>
    <t>Панкова Мехрибан Умарова</t>
  </si>
  <si>
    <t>г. Москва</t>
  </si>
  <si>
    <t>Селиванова Аксана Александровна</t>
  </si>
  <si>
    <t>Бородин Виктор Викторович</t>
  </si>
  <si>
    <t>444 0703 0240188010 612</t>
  </si>
  <si>
    <t>Экономист                                                                                 Максименко М.А.</t>
  </si>
  <si>
    <t>Организация учебно-тренировочных сборов  в 2023 году</t>
  </si>
  <si>
    <t>Организация питания участников учебно-тренировочных сборов</t>
  </si>
  <si>
    <t>руб</t>
  </si>
  <si>
    <t xml:space="preserve">Заместитель главного бухгалтера по экономическим вопросам </t>
  </si>
  <si>
    <t xml:space="preserve">А.В. Никитина </t>
  </si>
  <si>
    <t>МБОУ "ССШ №1"</t>
  </si>
  <si>
    <t>МБОУ "ССШ №2"</t>
  </si>
  <si>
    <t>МБОУ "ТСШ №3"</t>
  </si>
  <si>
    <t>МБОУ "БСШ №5"</t>
  </si>
  <si>
    <t>МБОУ "НКСШ №6"</t>
  </si>
  <si>
    <t>МБОУ "ВСШ №8"</t>
  </si>
  <si>
    <t>МБОУ ДО "ДЮЦ"</t>
  </si>
  <si>
    <t>Экономист                         Макстменко М.А.</t>
  </si>
  <si>
    <t>444 0707 0230880378 611</t>
  </si>
  <si>
    <t>МБОУ ДО "ДЮСШ" (45 детей) 444 0707 0230888090 611 КОСГУ 340 КВР 244 На 2023 год</t>
  </si>
  <si>
    <t xml:space="preserve">Доставка груза стоимость 1 рейса по доставке </t>
  </si>
  <si>
    <t>Прочие транспортные расходы ( сдача отчетов,доставка документов)</t>
  </si>
  <si>
    <t>Аварийно диспетчерское обслуживание УККР</t>
  </si>
  <si>
    <t>на 2025г.</t>
  </si>
  <si>
    <t>на 20223г.</t>
  </si>
  <si>
    <t>Экономист                       Максименко М.А.</t>
  </si>
  <si>
    <t>Услуги Центра гигиены и эпидемиологии (проведение лабороторных исследований)</t>
  </si>
  <si>
    <t>Дератизация и дезинсекция  помещений</t>
  </si>
  <si>
    <t>Обслуживание  технических  средств охраны (тревожная  кнопка)</t>
  </si>
  <si>
    <t>КВР 852 КОСГУ 291 На 2023 год</t>
  </si>
  <si>
    <t>УВЕЛИЧЕНИЕ СТОИМОСТИ ОСНОВНЫХ СРЕДСТВ</t>
  </si>
  <si>
    <t>Мячь волейбольный</t>
  </si>
  <si>
    <t>Татами для каратэ</t>
  </si>
  <si>
    <t xml:space="preserve">Диван офисный </t>
  </si>
  <si>
    <t>Скамья с вешалами</t>
  </si>
  <si>
    <t xml:space="preserve">         444 0703 0240188080 244                         На                  2023г</t>
  </si>
  <si>
    <t>Экономист                        Максименко М.А.</t>
  </si>
  <si>
    <t>Изменения на 2023 год</t>
  </si>
  <si>
    <t>на 2026 г.</t>
  </si>
  <si>
    <t>Муниципальное  бюджетное  учреждение дополнительного образования"Северо-Енисейская спортивная школа"</t>
  </si>
  <si>
    <t>Муниципальное бюджетное учреждение дополнительного образования "Северо-Енисейская  спортивная школа"</t>
  </si>
  <si>
    <t>на 2025 год и плановый период 2026 и 2027 годов</t>
  </si>
  <si>
    <t>на 2027 г.</t>
  </si>
  <si>
    <t>субсидии на финансовое обеспечение выполнения муниципального задания(614)</t>
  </si>
  <si>
    <t>444 0703 0240088030 611</t>
  </si>
  <si>
    <t>На 2025 год</t>
  </si>
  <si>
    <t>444 0703 0240088061 611 КОСГУ 225 КВР 244</t>
  </si>
  <si>
    <t xml:space="preserve">Цена работы </t>
  </si>
  <si>
    <t xml:space="preserve">Уборка территории  и кровли от снега </t>
  </si>
  <si>
    <t>Вывоз крупногабаритного мусора</t>
  </si>
  <si>
    <t>Экспертиза огнезащитной обработки строительных конструкций</t>
  </si>
  <si>
    <t>муниципальное бюджетное учреждение дополнительного образования  "Северо-Енисейская спортивная школа"</t>
  </si>
  <si>
    <t>Поверка тепловодосчетчиков</t>
  </si>
  <si>
    <t xml:space="preserve">Протяжка металоконструкций хокейная коробка Тея </t>
  </si>
  <si>
    <t xml:space="preserve">Автострахование </t>
  </si>
  <si>
    <t xml:space="preserve">Ремонт автотранспорта </t>
  </si>
  <si>
    <t>Теплоснабжение (247)</t>
  </si>
  <si>
    <t>Водоснабжение (247)</t>
  </si>
  <si>
    <t xml:space="preserve">Электроснабжение (247) </t>
  </si>
  <si>
    <t xml:space="preserve"> ТКО (244)</t>
  </si>
  <si>
    <t xml:space="preserve">Водоотведение( 247) </t>
  </si>
  <si>
    <t>Экономист                                             Максименко М.А.</t>
  </si>
  <si>
    <t>444 0703 0240088050 611</t>
  </si>
  <si>
    <t>вывоз бытовых стоков</t>
  </si>
  <si>
    <t>Цена услуги</t>
  </si>
  <si>
    <t>444 07030240088040 614</t>
  </si>
  <si>
    <t>Итого по целевой статье 0703 0240088040 614</t>
  </si>
  <si>
    <t>Расчёт расходов на организацию профессионального образования и дополнительного образования работников образовательных учреждений и Управления образования администрации Северо-Енисейского района на 2025 год</t>
  </si>
  <si>
    <t>444 0703 0240088021 614</t>
  </si>
  <si>
    <t>Количество предоставляемых услуг</t>
  </si>
  <si>
    <t>Стоимость услуги</t>
  </si>
  <si>
    <t>444 07030240088070 611  КОСГУ 226 КВР 244</t>
  </si>
  <si>
    <t>демеркуризация отработанных ламп</t>
  </si>
  <si>
    <t xml:space="preserve">программное обеспечение продление лицензии </t>
  </si>
  <si>
    <t xml:space="preserve">обслуживание охранно пожарной сигнализации </t>
  </si>
  <si>
    <t>дератизация и акарицидная обработка прилегающих территорий</t>
  </si>
  <si>
    <t xml:space="preserve">профессиональная гигиеническая подготовка и атестация </t>
  </si>
  <si>
    <t xml:space="preserve">подписка на периодические издания </t>
  </si>
  <si>
    <t>питание участников соревнований</t>
  </si>
  <si>
    <t>44407030240088070611</t>
  </si>
  <si>
    <t xml:space="preserve"> На 2025 год</t>
  </si>
  <si>
    <t>от " 26" декабря   2024 года</t>
  </si>
  <si>
    <t xml:space="preserve">         26.12.2024</t>
  </si>
  <si>
    <t xml:space="preserve">                                             « 26 » декабря          2024 г.</t>
  </si>
  <si>
    <t xml:space="preserve">                                             «26» декабря           2024г.</t>
  </si>
  <si>
    <t xml:space="preserve">                                                                           Приложение № 13   распоряжению Управления образования администрации Северо-Енисейского района от 26.12.2024г № 256</t>
  </si>
  <si>
    <t>Распоряжением Управления образования администрации Северо-Енисейского района от    26.12.2024г № 256</t>
  </si>
  <si>
    <t>И.о.руководителя Управления образования администрации Северо-Енисейского района</t>
  </si>
  <si>
    <t>Е.Н.Бескоровайная</t>
  </si>
  <si>
    <t xml:space="preserve">И.о.руководителя Управления образования администрации Северо-Енисейского района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</si>
</sst>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\ _р_._-;\-* #,##0.00\ _р_._-;_-* &quot;-&quot;??\ _р_._-;_-@_-"/>
    <numFmt numFmtId="165" formatCode="_-* #,##0.00_р_._-;\-* #,##0.00_р_._-;_-* &quot;-&quot;??_р_._-;_-@_-"/>
    <numFmt numFmtId="166" formatCode="0.0"/>
    <numFmt numFmtId="167" formatCode="_-* #,##0_р_._-;\-* #,##0_р_._-;_-* &quot;-&quot;??_р_._-;_-@_-"/>
    <numFmt numFmtId="168" formatCode="#,##0.0"/>
    <numFmt numFmtId="169" formatCode="?"/>
  </numFmts>
  <fonts count="5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0"/>
      <color theme="10"/>
      <name val="Calibri"/>
      <family val="2"/>
      <charset val="204"/>
      <scheme val="minor"/>
    </font>
    <font>
      <u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FF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name val="Arial Cyr"/>
    </font>
    <font>
      <sz val="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i/>
      <sz val="11"/>
      <color rgb="FF0000FF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20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rgb="FF0000FF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indexed="2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8"/>
      <color rgb="FF0000FF"/>
      <name val="Times New Roman"/>
      <family val="1"/>
      <charset val="204"/>
    </font>
    <font>
      <sz val="10.5"/>
      <name val="Times New Roman"/>
      <family val="1"/>
      <charset val="204"/>
    </font>
    <font>
      <b/>
      <u/>
      <sz val="10.5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.5"/>
      <name val="Times New Roman"/>
      <family val="1"/>
      <charset val="204"/>
    </font>
    <font>
      <b/>
      <sz val="11"/>
      <color theme="3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rgb="FF0066FF"/>
      <name val="Times New Roman"/>
      <family val="1"/>
      <charset val="204"/>
    </font>
    <font>
      <sz val="8"/>
      <name val="Arial Cyr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10.5"/>
      <color theme="1"/>
      <name val="Times New Roman"/>
      <family val="1"/>
      <charset val="204"/>
    </font>
    <font>
      <b/>
      <i/>
      <sz val="12"/>
      <color rgb="FF0000FF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5F8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13"/>
      </patternFill>
    </fill>
    <fill>
      <patternFill patternType="solid">
        <fgColor indexed="43"/>
        <bgColor indexed="64"/>
      </patternFill>
    </fill>
    <fill>
      <patternFill patternType="solid">
        <fgColor theme="2" tint="-9.9978637043366805E-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/>
    <xf numFmtId="164" fontId="10" fillId="0" borderId="0" applyFont="0" applyFill="0" applyBorder="0" applyAlignment="0" applyProtection="0"/>
    <xf numFmtId="0" fontId="22" fillId="0" borderId="0"/>
    <xf numFmtId="0" fontId="32" fillId="0" borderId="0"/>
    <xf numFmtId="0" fontId="32" fillId="0" borderId="0"/>
    <xf numFmtId="0" fontId="10" fillId="0" borderId="0"/>
    <xf numFmtId="0" fontId="32" fillId="0" borderId="0"/>
    <xf numFmtId="0" fontId="10" fillId="0" borderId="0"/>
    <xf numFmtId="165" fontId="10" fillId="0" borderId="0" applyFont="0" applyFill="0" applyBorder="0" applyAlignment="0" applyProtection="0"/>
    <xf numFmtId="0" fontId="10" fillId="0" borderId="0"/>
    <xf numFmtId="0" fontId="10" fillId="0" borderId="0"/>
    <xf numFmtId="165" fontId="46" fillId="0" borderId="0" applyFont="0" applyFill="0" applyBorder="0" applyAlignment="0" applyProtection="0"/>
    <xf numFmtId="0" fontId="10" fillId="0" borderId="0"/>
  </cellStyleXfs>
  <cellXfs count="841">
    <xf numFmtId="0" fontId="0" fillId="0" borderId="0" xfId="0"/>
    <xf numFmtId="0" fontId="1" fillId="0" borderId="0" xfId="0" applyFont="1" applyAlignment="1">
      <alignment horizontal="justify" vertical="center"/>
    </xf>
    <xf numFmtId="0" fontId="0" fillId="0" borderId="0" xfId="0" applyAlignment="1">
      <alignment horizontal="left"/>
    </xf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vertical="top" wrapText="1"/>
    </xf>
    <xf numFmtId="0" fontId="9" fillId="0" borderId="0" xfId="0" applyFont="1" applyBorder="1" applyAlignment="1">
      <alignment vertical="top" wrapText="1"/>
    </xf>
    <xf numFmtId="4" fontId="0" fillId="0" borderId="0" xfId="0" applyNumberFormat="1"/>
    <xf numFmtId="4" fontId="3" fillId="0" borderId="0" xfId="0" applyNumberFormat="1" applyFont="1"/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1" fillId="0" borderId="3" xfId="1" applyFont="1" applyBorder="1" applyAlignment="1">
      <alignment vertical="center" wrapText="1"/>
    </xf>
    <xf numFmtId="4" fontId="5" fillId="0" borderId="7" xfId="0" applyNumberFormat="1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4" fontId="5" fillId="0" borderId="7" xfId="0" applyNumberFormat="1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2" fillId="0" borderId="3" xfId="1" applyFont="1" applyBorder="1" applyAlignment="1">
      <alignment vertical="center" wrapText="1"/>
    </xf>
    <xf numFmtId="4" fontId="5" fillId="0" borderId="4" xfId="0" applyNumberFormat="1" applyFont="1" applyFill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3" fillId="0" borderId="0" xfId="0" applyFont="1"/>
    <xf numFmtId="0" fontId="5" fillId="0" borderId="0" xfId="0" applyFont="1" applyAlignment="1">
      <alignment horizontal="justify" vertical="center"/>
    </xf>
    <xf numFmtId="0" fontId="11" fillId="0" borderId="7" xfId="1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7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" fontId="5" fillId="0" borderId="7" xfId="2" applyNumberFormat="1" applyFont="1" applyFill="1" applyBorder="1" applyAlignment="1">
      <alignment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4" fontId="5" fillId="0" borderId="7" xfId="2" applyNumberFormat="1" applyFont="1" applyFill="1" applyBorder="1" applyAlignment="1">
      <alignment horizontal="center" vertical="center" wrapText="1"/>
    </xf>
    <xf numFmtId="4" fontId="5" fillId="0" borderId="6" xfId="0" applyNumberFormat="1" applyFont="1" applyFill="1" applyBorder="1" applyAlignment="1">
      <alignment vertical="center" wrapText="1"/>
    </xf>
    <xf numFmtId="4" fontId="5" fillId="0" borderId="12" xfId="0" applyNumberFormat="1" applyFont="1" applyFill="1" applyBorder="1" applyAlignment="1">
      <alignment vertical="center" wrapText="1"/>
    </xf>
    <xf numFmtId="4" fontId="5" fillId="0" borderId="16" xfId="0" applyNumberFormat="1" applyFont="1" applyFill="1" applyBorder="1" applyAlignment="1">
      <alignment vertical="center" wrapText="1"/>
    </xf>
    <xf numFmtId="4" fontId="5" fillId="0" borderId="21" xfId="0" applyNumberFormat="1" applyFont="1" applyFill="1" applyBorder="1" applyAlignment="1">
      <alignment vertical="center" wrapText="1"/>
    </xf>
    <xf numFmtId="4" fontId="5" fillId="0" borderId="22" xfId="0" applyNumberFormat="1" applyFont="1" applyFill="1" applyBorder="1" applyAlignment="1">
      <alignment vertical="center" wrapText="1"/>
    </xf>
    <xf numFmtId="4" fontId="5" fillId="0" borderId="12" xfId="2" applyNumberFormat="1" applyFont="1" applyFill="1" applyBorder="1" applyAlignment="1">
      <alignment vertical="center" wrapText="1"/>
    </xf>
    <xf numFmtId="4" fontId="5" fillId="0" borderId="16" xfId="2" applyNumberFormat="1" applyFont="1" applyFill="1" applyBorder="1" applyAlignment="1">
      <alignment vertical="center" wrapText="1"/>
    </xf>
    <xf numFmtId="4" fontId="5" fillId="0" borderId="9" xfId="2" applyNumberFormat="1" applyFont="1" applyFill="1" applyBorder="1" applyAlignment="1">
      <alignment vertical="center" wrapText="1"/>
    </xf>
    <xf numFmtId="164" fontId="5" fillId="0" borderId="7" xfId="2" applyFont="1" applyFill="1" applyBorder="1" applyAlignment="1">
      <alignment vertical="center" wrapText="1"/>
    </xf>
    <xf numFmtId="164" fontId="5" fillId="0" borderId="7" xfId="0" applyNumberFormat="1" applyFont="1" applyFill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top" wrapText="1"/>
    </xf>
    <xf numFmtId="0" fontId="0" fillId="0" borderId="0" xfId="0" applyBorder="1"/>
    <xf numFmtId="0" fontId="17" fillId="0" borderId="0" xfId="0" applyFont="1"/>
    <xf numFmtId="4" fontId="17" fillId="0" borderId="0" xfId="0" applyNumberFormat="1" applyFont="1"/>
    <xf numFmtId="0" fontId="17" fillId="0" borderId="12" xfId="0" applyFont="1" applyBorder="1" applyAlignment="1">
      <alignment horizontal="center" vertical="center" wrapText="1"/>
    </xf>
    <xf numFmtId="4" fontId="17" fillId="0" borderId="28" xfId="0" applyNumberFormat="1" applyFont="1" applyBorder="1" applyAlignment="1">
      <alignment horizontal="center" vertical="center" wrapText="1"/>
    </xf>
    <xf numFmtId="4" fontId="17" fillId="0" borderId="12" xfId="0" applyNumberFormat="1" applyFont="1" applyBorder="1" applyAlignment="1">
      <alignment horizontal="center" vertical="center" wrapText="1"/>
    </xf>
    <xf numFmtId="4" fontId="17" fillId="3" borderId="0" xfId="0" applyNumberFormat="1" applyFont="1" applyFill="1" applyBorder="1" applyAlignment="1"/>
    <xf numFmtId="4" fontId="17" fillId="3" borderId="0" xfId="0" applyNumberFormat="1" applyFont="1" applyFill="1" applyAlignment="1">
      <alignment horizontal="center"/>
    </xf>
    <xf numFmtId="4" fontId="17" fillId="3" borderId="12" xfId="0" applyNumberFormat="1" applyFont="1" applyFill="1" applyBorder="1" applyAlignment="1">
      <alignment wrapText="1"/>
    </xf>
    <xf numFmtId="4" fontId="17" fillId="3" borderId="28" xfId="0" applyNumberFormat="1" applyFont="1" applyFill="1" applyBorder="1" applyAlignment="1">
      <alignment wrapText="1"/>
    </xf>
    <xf numFmtId="4" fontId="17" fillId="0" borderId="28" xfId="2" applyNumberFormat="1" applyFont="1" applyBorder="1" applyAlignment="1">
      <alignment horizontal="right"/>
    </xf>
    <xf numFmtId="4" fontId="17" fillId="0" borderId="12" xfId="0" applyNumberFormat="1" applyFont="1" applyBorder="1"/>
    <xf numFmtId="4" fontId="17" fillId="0" borderId="28" xfId="0" applyNumberFormat="1" applyFont="1" applyBorder="1"/>
    <xf numFmtId="4" fontId="18" fillId="4" borderId="12" xfId="2" applyNumberFormat="1" applyFont="1" applyFill="1" applyBorder="1" applyAlignment="1">
      <alignment horizontal="right"/>
    </xf>
    <xf numFmtId="4" fontId="17" fillId="0" borderId="29" xfId="2" applyNumberFormat="1" applyFont="1" applyBorder="1" applyAlignment="1"/>
    <xf numFmtId="4" fontId="18" fillId="2" borderId="12" xfId="0" applyNumberFormat="1" applyFont="1" applyFill="1" applyBorder="1" applyAlignment="1" applyProtection="1">
      <alignment horizontal="left" vertical="center" wrapText="1"/>
    </xf>
    <xf numFmtId="4" fontId="18" fillId="2" borderId="28" xfId="2" applyNumberFormat="1" applyFont="1" applyFill="1" applyBorder="1" applyAlignment="1">
      <alignment horizontal="right"/>
    </xf>
    <xf numFmtId="4" fontId="18" fillId="2" borderId="12" xfId="2" applyNumberFormat="1" applyFont="1" applyFill="1" applyBorder="1" applyAlignment="1">
      <alignment horizontal="right"/>
    </xf>
    <xf numFmtId="0" fontId="1" fillId="0" borderId="7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164" fontId="1" fillId="0" borderId="7" xfId="2" applyFont="1" applyBorder="1" applyAlignment="1">
      <alignment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2" xfId="0" applyFont="1" applyBorder="1" applyAlignment="1">
      <alignment vertical="top" wrapText="1"/>
    </xf>
    <xf numFmtId="164" fontId="1" fillId="0" borderId="12" xfId="2" applyFont="1" applyBorder="1" applyAlignment="1">
      <alignment vertical="top" wrapText="1"/>
    </xf>
    <xf numFmtId="0" fontId="0" fillId="0" borderId="0" xfId="0" applyAlignment="1"/>
    <xf numFmtId="0" fontId="0" fillId="0" borderId="0" xfId="0" applyBorder="1" applyAlignment="1"/>
    <xf numFmtId="0" fontId="20" fillId="0" borderId="0" xfId="0" applyFont="1" applyBorder="1" applyAlignment="1">
      <alignment horizontal="center" wrapText="1"/>
    </xf>
    <xf numFmtId="0" fontId="20" fillId="0" borderId="0" xfId="0" applyFont="1" applyAlignment="1"/>
    <xf numFmtId="0" fontId="20" fillId="0" borderId="26" xfId="0" applyFont="1" applyBorder="1" applyAlignment="1"/>
    <xf numFmtId="0" fontId="20" fillId="0" borderId="0" xfId="0" applyFont="1" applyAlignment="1">
      <alignment vertical="center"/>
    </xf>
    <xf numFmtId="0" fontId="20" fillId="0" borderId="0" xfId="0" applyFont="1"/>
    <xf numFmtId="0" fontId="20" fillId="0" borderId="29" xfId="0" applyFont="1" applyBorder="1"/>
    <xf numFmtId="0" fontId="0" fillId="0" borderId="29" xfId="0" applyBorder="1"/>
    <xf numFmtId="0" fontId="0" fillId="0" borderId="26" xfId="0" applyBorder="1" applyAlignment="1"/>
    <xf numFmtId="0" fontId="20" fillId="0" borderId="26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2" xfId="0" applyFont="1" applyBorder="1" applyAlignment="1">
      <alignment vertical="top" wrapText="1"/>
    </xf>
    <xf numFmtId="164" fontId="3" fillId="0" borderId="12" xfId="2" applyFont="1" applyBorder="1" applyAlignment="1">
      <alignment vertical="top" wrapText="1"/>
    </xf>
    <xf numFmtId="165" fontId="3" fillId="0" borderId="12" xfId="0" applyNumberFormat="1" applyFont="1" applyBorder="1" applyAlignment="1">
      <alignment vertical="top" wrapText="1"/>
    </xf>
    <xf numFmtId="165" fontId="21" fillId="0" borderId="12" xfId="0" applyNumberFormat="1" applyFont="1" applyBorder="1" applyAlignment="1">
      <alignment vertical="top" wrapText="1"/>
    </xf>
    <xf numFmtId="164" fontId="1" fillId="0" borderId="12" xfId="2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center" wrapText="1"/>
    </xf>
    <xf numFmtId="1" fontId="17" fillId="0" borderId="12" xfId="0" applyNumberFormat="1" applyFont="1" applyBorder="1" applyAlignment="1">
      <alignment horizontal="center" vertical="center" wrapText="1"/>
    </xf>
    <xf numFmtId="164" fontId="17" fillId="0" borderId="12" xfId="2" applyFont="1" applyBorder="1" applyAlignment="1">
      <alignment horizontal="center" vertical="center" wrapText="1"/>
    </xf>
    <xf numFmtId="1" fontId="17" fillId="0" borderId="12" xfId="0" applyNumberFormat="1" applyFont="1" applyFill="1" applyBorder="1" applyAlignment="1">
      <alignment horizontal="center" vertical="center" wrapText="1"/>
    </xf>
    <xf numFmtId="164" fontId="17" fillId="0" borderId="12" xfId="2" applyFont="1" applyFill="1" applyBorder="1" applyAlignment="1">
      <alignment horizontal="center" vertical="center" wrapText="1"/>
    </xf>
    <xf numFmtId="164" fontId="1" fillId="0" borderId="12" xfId="2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164" fontId="1" fillId="0" borderId="0" xfId="2" applyFont="1" applyBorder="1" applyAlignment="1">
      <alignment vertical="top" wrapText="1"/>
    </xf>
    <xf numFmtId="0" fontId="23" fillId="4" borderId="12" xfId="3" applyFont="1" applyFill="1" applyBorder="1" applyAlignment="1">
      <alignment wrapText="1"/>
    </xf>
    <xf numFmtId="1" fontId="17" fillId="0" borderId="12" xfId="3" applyNumberFormat="1" applyFont="1" applyBorder="1" applyAlignment="1">
      <alignment horizontal="center" vertical="center" wrapText="1"/>
    </xf>
    <xf numFmtId="0" fontId="17" fillId="0" borderId="12" xfId="3" applyFont="1" applyBorder="1" applyAlignment="1">
      <alignment horizontal="center" vertical="center" wrapText="1"/>
    </xf>
    <xf numFmtId="0" fontId="23" fillId="4" borderId="12" xfId="0" applyFont="1" applyFill="1" applyBorder="1" applyAlignment="1">
      <alignment wrapText="1"/>
    </xf>
    <xf numFmtId="0" fontId="17" fillId="0" borderId="12" xfId="0" applyFont="1" applyFill="1" applyBorder="1" applyAlignment="1">
      <alignment horizontal="center" vertical="center" wrapText="1"/>
    </xf>
    <xf numFmtId="2" fontId="23" fillId="4" borderId="12" xfId="0" applyNumberFormat="1" applyFont="1" applyFill="1" applyBorder="1" applyAlignment="1">
      <alignment wrapText="1"/>
    </xf>
    <xf numFmtId="0" fontId="3" fillId="4" borderId="12" xfId="0" applyFont="1" applyFill="1" applyBorder="1" applyAlignment="1">
      <alignment horizontal="left" vertical="top" wrapText="1"/>
    </xf>
    <xf numFmtId="1" fontId="1" fillId="0" borderId="12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wrapText="1"/>
    </xf>
    <xf numFmtId="0" fontId="0" fillId="0" borderId="0" xfId="0" applyAlignment="1">
      <alignment horizontal="left" vertical="top"/>
    </xf>
    <xf numFmtId="165" fontId="0" fillId="0" borderId="0" xfId="0" applyNumberFormat="1"/>
    <xf numFmtId="4" fontId="17" fillId="0" borderId="12" xfId="2" applyNumberFormat="1" applyFont="1" applyBorder="1" applyAlignment="1"/>
    <xf numFmtId="0" fontId="17" fillId="0" borderId="12" xfId="0" applyFont="1" applyFill="1" applyBorder="1" applyAlignment="1">
      <alignment wrapText="1"/>
    </xf>
    <xf numFmtId="4" fontId="17" fillId="4" borderId="12" xfId="2" applyNumberFormat="1" applyFont="1" applyFill="1" applyBorder="1" applyAlignment="1">
      <alignment horizontal="right"/>
    </xf>
    <xf numFmtId="49" fontId="5" fillId="0" borderId="3" xfId="0" applyNumberFormat="1" applyFont="1" applyBorder="1" applyAlignment="1">
      <alignment horizontal="right" vertical="center" wrapText="1"/>
    </xf>
    <xf numFmtId="0" fontId="5" fillId="0" borderId="3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3" fillId="0" borderId="12" xfId="0" applyFont="1" applyBorder="1" applyAlignment="1">
      <alignment horizontal="center" vertical="top" wrapText="1"/>
    </xf>
    <xf numFmtId="0" fontId="0" fillId="0" borderId="26" xfId="0" applyBorder="1"/>
    <xf numFmtId="0" fontId="0" fillId="0" borderId="12" xfId="0" applyBorder="1"/>
    <xf numFmtId="0" fontId="5" fillId="0" borderId="12" xfId="0" applyFont="1" applyBorder="1" applyAlignment="1">
      <alignment vertical="top" wrapText="1"/>
    </xf>
    <xf numFmtId="165" fontId="3" fillId="0" borderId="12" xfId="0" applyNumberFormat="1" applyFont="1" applyBorder="1" applyAlignment="1">
      <alignment horizontal="center" wrapText="1"/>
    </xf>
    <xf numFmtId="164" fontId="3" fillId="0" borderId="12" xfId="2" applyFont="1" applyBorder="1" applyAlignment="1">
      <alignment horizontal="center" wrapText="1"/>
    </xf>
    <xf numFmtId="164" fontId="0" fillId="0" borderId="12" xfId="0" applyNumberFormat="1" applyBorder="1"/>
    <xf numFmtId="164" fontId="3" fillId="0" borderId="12" xfId="2" applyFont="1" applyBorder="1" applyAlignment="1">
      <alignment horizontal="center" vertical="top" wrapText="1"/>
    </xf>
    <xf numFmtId="0" fontId="1" fillId="0" borderId="12" xfId="0" applyFont="1" applyBorder="1" applyAlignment="1">
      <alignment wrapText="1"/>
    </xf>
    <xf numFmtId="0" fontId="1" fillId="0" borderId="12" xfId="0" applyFont="1" applyBorder="1" applyAlignment="1"/>
    <xf numFmtId="0" fontId="3" fillId="0" borderId="1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7" fillId="0" borderId="0" xfId="0" applyFont="1" applyAlignment="1"/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164" fontId="3" fillId="0" borderId="0" xfId="2" applyFont="1" applyBorder="1" applyAlignment="1">
      <alignment horizontal="center" wrapText="1"/>
    </xf>
    <xf numFmtId="0" fontId="26" fillId="4" borderId="0" xfId="0" applyFont="1" applyFill="1"/>
    <xf numFmtId="0" fontId="26" fillId="4" borderId="0" xfId="0" applyFont="1" applyFill="1" applyAlignment="1">
      <alignment vertical="top"/>
    </xf>
    <xf numFmtId="0" fontId="3" fillId="0" borderId="12" xfId="0" applyFont="1" applyBorder="1" applyAlignment="1">
      <alignment vertical="top" wrapText="1"/>
    </xf>
    <xf numFmtId="0" fontId="20" fillId="0" borderId="0" xfId="0" applyFont="1" applyAlignment="1">
      <alignment horizontal="left"/>
    </xf>
    <xf numFmtId="0" fontId="1" fillId="0" borderId="0" xfId="0" applyFont="1"/>
    <xf numFmtId="0" fontId="27" fillId="0" borderId="0" xfId="0" applyFont="1"/>
    <xf numFmtId="49" fontId="1" fillId="0" borderId="26" xfId="0" applyNumberFormat="1" applyFont="1" applyBorder="1"/>
    <xf numFmtId="0" fontId="27" fillId="0" borderId="26" xfId="0" applyFont="1" applyBorder="1"/>
    <xf numFmtId="0" fontId="27" fillId="0" borderId="0" xfId="0" applyFont="1" applyBorder="1"/>
    <xf numFmtId="0" fontId="1" fillId="0" borderId="0" xfId="0" applyFont="1" applyAlignment="1"/>
    <xf numFmtId="0" fontId="20" fillId="0" borderId="0" xfId="0" applyFont="1" applyBorder="1" applyAlignment="1"/>
    <xf numFmtId="0" fontId="3" fillId="0" borderId="12" xfId="0" applyFont="1" applyBorder="1" applyAlignment="1">
      <alignment horizontal="center" wrapText="1"/>
    </xf>
    <xf numFmtId="0" fontId="1" fillId="0" borderId="12" xfId="0" applyFont="1" applyBorder="1" applyAlignment="1">
      <alignment horizontal="center" vertical="top" wrapText="1"/>
    </xf>
    <xf numFmtId="0" fontId="23" fillId="0" borderId="12" xfId="0" applyFont="1" applyFill="1" applyBorder="1" applyAlignment="1">
      <alignment horizontal="center"/>
    </xf>
    <xf numFmtId="0" fontId="23" fillId="0" borderId="12" xfId="0" applyFont="1" applyFill="1" applyBorder="1"/>
    <xf numFmtId="0" fontId="23" fillId="0" borderId="12" xfId="0" applyFont="1" applyFill="1" applyBorder="1" applyAlignment="1">
      <alignment horizontal="center" vertical="top" wrapText="1"/>
    </xf>
    <xf numFmtId="2" fontId="23" fillId="0" borderId="12" xfId="0" applyNumberFormat="1" applyFont="1" applyFill="1" applyBorder="1" applyAlignment="1">
      <alignment horizontal="center" vertical="top" wrapText="1"/>
    </xf>
    <xf numFmtId="2" fontId="23" fillId="0" borderId="12" xfId="0" applyNumberFormat="1" applyFont="1" applyFill="1" applyBorder="1" applyAlignment="1">
      <alignment horizontal="center"/>
    </xf>
    <xf numFmtId="0" fontId="23" fillId="5" borderId="12" xfId="0" applyFont="1" applyFill="1" applyBorder="1"/>
    <xf numFmtId="0" fontId="23" fillId="5" borderId="12" xfId="0" applyFont="1" applyFill="1" applyBorder="1" applyAlignment="1">
      <alignment horizontal="center"/>
    </xf>
    <xf numFmtId="0" fontId="23" fillId="5" borderId="12" xfId="0" applyFont="1" applyFill="1" applyBorder="1" applyAlignment="1">
      <alignment horizontal="center" vertical="top" wrapText="1"/>
    </xf>
    <xf numFmtId="2" fontId="23" fillId="5" borderId="12" xfId="0" applyNumberFormat="1" applyFont="1" applyFill="1" applyBorder="1" applyAlignment="1">
      <alignment horizontal="center" vertical="top" wrapText="1"/>
    </xf>
    <xf numFmtId="2" fontId="23" fillId="5" borderId="12" xfId="0" applyNumberFormat="1" applyFont="1" applyFill="1" applyBorder="1" applyAlignment="1">
      <alignment horizontal="center"/>
    </xf>
    <xf numFmtId="2" fontId="23" fillId="4" borderId="12" xfId="0" applyNumberFormat="1" applyFont="1" applyFill="1" applyBorder="1" applyAlignment="1">
      <alignment horizontal="center"/>
    </xf>
    <xf numFmtId="0" fontId="30" fillId="0" borderId="12" xfId="0" applyFont="1" applyFill="1" applyBorder="1" applyAlignment="1">
      <alignment horizontal="left" vertical="top" wrapText="1"/>
    </xf>
    <xf numFmtId="0" fontId="30" fillId="0" borderId="12" xfId="0" applyFont="1" applyFill="1" applyBorder="1" applyAlignment="1">
      <alignment horizontal="center" vertical="top"/>
    </xf>
    <xf numFmtId="0" fontId="30" fillId="0" borderId="12" xfId="0" applyFont="1" applyFill="1" applyBorder="1" applyAlignment="1">
      <alignment horizontal="center" vertical="top" wrapText="1"/>
    </xf>
    <xf numFmtId="2" fontId="30" fillId="0" borderId="12" xfId="0" applyNumberFormat="1" applyFont="1" applyFill="1" applyBorder="1" applyAlignment="1">
      <alignment horizontal="center" vertical="top" wrapText="1"/>
    </xf>
    <xf numFmtId="2" fontId="30" fillId="0" borderId="12" xfId="0" applyNumberFormat="1" applyFont="1" applyFill="1" applyBorder="1" applyAlignment="1">
      <alignment horizontal="center" vertical="top"/>
    </xf>
    <xf numFmtId="2" fontId="31" fillId="0" borderId="12" xfId="0" applyNumberFormat="1" applyFont="1" applyFill="1" applyBorder="1" applyAlignment="1">
      <alignment horizontal="center"/>
    </xf>
    <xf numFmtId="0" fontId="31" fillId="0" borderId="12" xfId="0" applyFont="1" applyFill="1" applyBorder="1" applyAlignment="1">
      <alignment horizontal="center"/>
    </xf>
    <xf numFmtId="0" fontId="21" fillId="6" borderId="12" xfId="0" applyFont="1" applyFill="1" applyBorder="1" applyAlignment="1">
      <alignment horizontal="center"/>
    </xf>
    <xf numFmtId="0" fontId="21" fillId="6" borderId="12" xfId="0" applyFont="1" applyFill="1" applyBorder="1" applyAlignment="1"/>
    <xf numFmtId="4" fontId="33" fillId="6" borderId="12" xfId="0" applyNumberFormat="1" applyFont="1" applyFill="1" applyBorder="1" applyAlignment="1">
      <alignment horizontal="center"/>
    </xf>
    <xf numFmtId="0" fontId="33" fillId="6" borderId="12" xfId="0" applyFont="1" applyFill="1" applyBorder="1" applyAlignment="1"/>
    <xf numFmtId="2" fontId="33" fillId="6" borderId="12" xfId="0" applyNumberFormat="1" applyFont="1" applyFill="1" applyBorder="1" applyAlignment="1">
      <alignment horizontal="center"/>
    </xf>
    <xf numFmtId="0" fontId="23" fillId="0" borderId="12" xfId="0" applyFont="1" applyFill="1" applyBorder="1" applyAlignment="1">
      <alignment horizontal="center" vertical="center"/>
    </xf>
    <xf numFmtId="0" fontId="31" fillId="4" borderId="12" xfId="0" applyFont="1" applyFill="1" applyBorder="1" applyAlignment="1">
      <alignment horizontal="center"/>
    </xf>
    <xf numFmtId="2" fontId="33" fillId="4" borderId="12" xfId="0" applyNumberFormat="1" applyFont="1" applyFill="1" applyBorder="1" applyAlignment="1">
      <alignment horizontal="center"/>
    </xf>
    <xf numFmtId="2" fontId="31" fillId="4" borderId="12" xfId="0" applyNumberFormat="1" applyFont="1" applyFill="1" applyBorder="1" applyAlignment="1">
      <alignment horizontal="center"/>
    </xf>
    <xf numFmtId="0" fontId="23" fillId="4" borderId="12" xfId="0" applyFont="1" applyFill="1" applyBorder="1" applyAlignment="1">
      <alignment horizontal="center" vertical="center"/>
    </xf>
    <xf numFmtId="0" fontId="23" fillId="5" borderId="12" xfId="0" applyFont="1" applyFill="1" applyBorder="1" applyAlignment="1">
      <alignment vertical="center" wrapText="1"/>
    </xf>
    <xf numFmtId="0" fontId="23" fillId="5" borderId="12" xfId="0" applyFont="1" applyFill="1" applyBorder="1" applyAlignment="1">
      <alignment horizontal="center" vertical="center"/>
    </xf>
    <xf numFmtId="0" fontId="23" fillId="5" borderId="12" xfId="0" applyFont="1" applyFill="1" applyBorder="1" applyAlignment="1">
      <alignment horizontal="center" vertical="center" wrapText="1"/>
    </xf>
    <xf numFmtId="4" fontId="23" fillId="5" borderId="12" xfId="0" applyNumberFormat="1" applyFont="1" applyFill="1" applyBorder="1" applyAlignment="1">
      <alignment horizontal="center" vertical="center" wrapText="1"/>
    </xf>
    <xf numFmtId="4" fontId="23" fillId="5" borderId="12" xfId="0" applyNumberFormat="1" applyFont="1" applyFill="1" applyBorder="1" applyAlignment="1">
      <alignment horizontal="center" vertical="center"/>
    </xf>
    <xf numFmtId="2" fontId="23" fillId="4" borderId="12" xfId="0" applyNumberFormat="1" applyFont="1" applyFill="1" applyBorder="1" applyAlignment="1">
      <alignment horizontal="center" vertical="center"/>
    </xf>
    <xf numFmtId="0" fontId="31" fillId="7" borderId="12" xfId="0" applyFont="1" applyFill="1" applyBorder="1" applyAlignment="1">
      <alignment horizontal="center"/>
    </xf>
    <xf numFmtId="0" fontId="21" fillId="7" borderId="12" xfId="0" applyFont="1" applyFill="1" applyBorder="1" applyAlignment="1">
      <alignment wrapText="1"/>
    </xf>
    <xf numFmtId="4" fontId="33" fillId="7" borderId="12" xfId="0" applyNumberFormat="1" applyFont="1" applyFill="1" applyBorder="1" applyAlignment="1">
      <alignment horizontal="center" wrapText="1"/>
    </xf>
    <xf numFmtId="4" fontId="33" fillId="7" borderId="12" xfId="0" applyNumberFormat="1" applyFont="1" applyFill="1" applyBorder="1" applyAlignment="1">
      <alignment horizontal="center"/>
    </xf>
    <xf numFmtId="0" fontId="23" fillId="4" borderId="12" xfId="0" applyFont="1" applyFill="1" applyBorder="1" applyAlignment="1">
      <alignment horizontal="center"/>
    </xf>
    <xf numFmtId="0" fontId="23" fillId="0" borderId="12" xfId="0" applyFont="1" applyFill="1" applyBorder="1" applyAlignment="1">
      <alignment horizontal="left"/>
    </xf>
    <xf numFmtId="0" fontId="23" fillId="0" borderId="12" xfId="0" applyFont="1" applyFill="1" applyBorder="1" applyAlignment="1">
      <alignment horizontal="left" vertical="center"/>
    </xf>
    <xf numFmtId="0" fontId="23" fillId="0" borderId="12" xfId="0" applyFont="1" applyBorder="1" applyAlignment="1">
      <alignment horizontal="center"/>
    </xf>
    <xf numFmtId="0" fontId="23" fillId="4" borderId="12" xfId="0" applyFont="1" applyFill="1" applyBorder="1" applyAlignment="1">
      <alignment horizontal="left" vertical="center"/>
    </xf>
    <xf numFmtId="0" fontId="23" fillId="0" borderId="12" xfId="0" applyFont="1" applyFill="1" applyBorder="1" applyAlignment="1">
      <alignment horizontal="center" vertical="top"/>
    </xf>
    <xf numFmtId="0" fontId="23" fillId="0" borderId="12" xfId="0" applyFont="1" applyFill="1" applyBorder="1" applyAlignment="1">
      <alignment wrapText="1"/>
    </xf>
    <xf numFmtId="2" fontId="30" fillId="0" borderId="12" xfId="0" applyNumberFormat="1" applyFont="1" applyFill="1" applyBorder="1" applyAlignment="1">
      <alignment horizontal="center" vertical="center" wrapText="1"/>
    </xf>
    <xf numFmtId="2" fontId="30" fillId="0" borderId="12" xfId="0" applyNumberFormat="1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vertical="top" wrapText="1" shrinkToFit="1"/>
    </xf>
    <xf numFmtId="0" fontId="23" fillId="0" borderId="12" xfId="0" applyFont="1" applyFill="1" applyBorder="1" applyAlignment="1">
      <alignment horizontal="center" vertical="top" wrapText="1" shrinkToFit="1"/>
    </xf>
    <xf numFmtId="0" fontId="21" fillId="6" borderId="12" xfId="0" applyFont="1" applyFill="1" applyBorder="1" applyAlignment="1">
      <alignment vertical="center"/>
    </xf>
    <xf numFmtId="4" fontId="33" fillId="6" borderId="12" xfId="0" applyNumberFormat="1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wrapText="1"/>
    </xf>
    <xf numFmtId="2" fontId="35" fillId="4" borderId="12" xfId="0" applyNumberFormat="1" applyFont="1" applyFill="1" applyBorder="1" applyAlignment="1">
      <alignment horizontal="center"/>
    </xf>
    <xf numFmtId="0" fontId="23" fillId="0" borderId="12" xfId="0" applyFont="1" applyBorder="1"/>
    <xf numFmtId="2" fontId="23" fillId="0" borderId="12" xfId="0" applyNumberFormat="1" applyFont="1" applyBorder="1" applyAlignment="1">
      <alignment horizontal="center"/>
    </xf>
    <xf numFmtId="2" fontId="33" fillId="0" borderId="12" xfId="0" applyNumberFormat="1" applyFont="1" applyBorder="1" applyAlignment="1">
      <alignment horizontal="center"/>
    </xf>
    <xf numFmtId="0" fontId="23" fillId="0" borderId="30" xfId="0" applyFont="1" applyBorder="1"/>
    <xf numFmtId="2" fontId="29" fillId="0" borderId="12" xfId="0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3" fillId="0" borderId="14" xfId="0" applyFont="1" applyBorder="1" applyAlignment="1">
      <alignment horizontal="center" vertical="top" wrapText="1"/>
    </xf>
    <xf numFmtId="2" fontId="1" fillId="0" borderId="12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24" fillId="0" borderId="12" xfId="0" applyFont="1" applyBorder="1"/>
    <xf numFmtId="0" fontId="36" fillId="0" borderId="12" xfId="0" applyFont="1" applyBorder="1"/>
    <xf numFmtId="43" fontId="24" fillId="0" borderId="12" xfId="0" applyNumberFormat="1" applyFont="1" applyBorder="1"/>
    <xf numFmtId="2" fontId="23" fillId="4" borderId="12" xfId="0" applyNumberFormat="1" applyFont="1" applyFill="1" applyBorder="1" applyAlignment="1">
      <alignment horizontal="center" vertical="top" wrapText="1" shrinkToFit="1"/>
    </xf>
    <xf numFmtId="2" fontId="33" fillId="6" borderId="12" xfId="0" applyNumberFormat="1" applyFont="1" applyFill="1" applyBorder="1" applyAlignment="1">
      <alignment horizontal="center" vertical="center"/>
    </xf>
    <xf numFmtId="2" fontId="23" fillId="4" borderId="12" xfId="0" applyNumberFormat="1" applyFont="1" applyFill="1" applyBorder="1" applyAlignment="1">
      <alignment horizontal="center" wrapText="1"/>
    </xf>
    <xf numFmtId="2" fontId="23" fillId="0" borderId="12" xfId="0" applyNumberFormat="1" applyFont="1" applyFill="1" applyBorder="1" applyAlignment="1">
      <alignment horizontal="center" wrapText="1"/>
    </xf>
    <xf numFmtId="2" fontId="23" fillId="4" borderId="12" xfId="0" applyNumberFormat="1" applyFont="1" applyFill="1" applyBorder="1" applyAlignment="1">
      <alignment horizontal="center" vertical="top" wrapText="1"/>
    </xf>
    <xf numFmtId="2" fontId="30" fillId="4" borderId="12" xfId="0" applyNumberFormat="1" applyFont="1" applyFill="1" applyBorder="1" applyAlignment="1">
      <alignment horizontal="center" vertical="top" wrapText="1"/>
    </xf>
    <xf numFmtId="2" fontId="21" fillId="0" borderId="12" xfId="0" applyNumberFormat="1" applyFont="1" applyFill="1" applyBorder="1" applyAlignment="1">
      <alignment horizontal="center"/>
    </xf>
    <xf numFmtId="164" fontId="21" fillId="0" borderId="12" xfId="2" applyFont="1" applyFill="1" applyBorder="1" applyAlignment="1">
      <alignment horizontal="center"/>
    </xf>
    <xf numFmtId="0" fontId="17" fillId="4" borderId="12" xfId="0" applyFont="1" applyFill="1" applyBorder="1" applyAlignment="1">
      <alignment horizontal="center" vertical="center" wrapText="1"/>
    </xf>
    <xf numFmtId="4" fontId="17" fillId="4" borderId="28" xfId="0" applyNumberFormat="1" applyFont="1" applyFill="1" applyBorder="1" applyAlignment="1">
      <alignment horizontal="center" vertical="center" wrapText="1"/>
    </xf>
    <xf numFmtId="4" fontId="17" fillId="4" borderId="12" xfId="0" applyNumberFormat="1" applyFont="1" applyFill="1" applyBorder="1" applyAlignment="1">
      <alignment horizontal="center" vertical="center" wrapText="1"/>
    </xf>
    <xf numFmtId="0" fontId="0" fillId="4" borderId="0" xfId="0" applyFill="1"/>
    <xf numFmtId="4" fontId="17" fillId="4" borderId="0" xfId="0" applyNumberFormat="1" applyFont="1" applyFill="1" applyBorder="1" applyAlignment="1"/>
    <xf numFmtId="4" fontId="17" fillId="4" borderId="0" xfId="0" applyNumberFormat="1" applyFont="1" applyFill="1" applyAlignment="1">
      <alignment horizontal="center"/>
    </xf>
    <xf numFmtId="4" fontId="17" fillId="4" borderId="12" xfId="0" applyNumberFormat="1" applyFont="1" applyFill="1" applyBorder="1" applyAlignment="1">
      <alignment wrapText="1"/>
    </xf>
    <xf numFmtId="4" fontId="17" fillId="4" borderId="28" xfId="0" applyNumberFormat="1" applyFont="1" applyFill="1" applyBorder="1" applyAlignment="1">
      <alignment wrapText="1"/>
    </xf>
    <xf numFmtId="0" fontId="17" fillId="4" borderId="12" xfId="0" applyFont="1" applyFill="1" applyBorder="1" applyAlignment="1">
      <alignment wrapText="1"/>
    </xf>
    <xf numFmtId="4" fontId="17" fillId="4" borderId="28" xfId="2" applyNumberFormat="1" applyFont="1" applyFill="1" applyBorder="1" applyAlignment="1">
      <alignment horizontal="right"/>
    </xf>
    <xf numFmtId="4" fontId="17" fillId="4" borderId="12" xfId="0" applyNumberFormat="1" applyFont="1" applyFill="1" applyBorder="1"/>
    <xf numFmtId="4" fontId="17" fillId="4" borderId="28" xfId="0" applyNumberFormat="1" applyFont="1" applyFill="1" applyBorder="1"/>
    <xf numFmtId="4" fontId="17" fillId="4" borderId="30" xfId="2" applyNumberFormat="1" applyFont="1" applyFill="1" applyBorder="1" applyAlignment="1"/>
    <xf numFmtId="4" fontId="17" fillId="4" borderId="29" xfId="2" applyNumberFormat="1" applyFont="1" applyFill="1" applyBorder="1" applyAlignment="1"/>
    <xf numFmtId="4" fontId="17" fillId="4" borderId="12" xfId="2" applyNumberFormat="1" applyFont="1" applyFill="1" applyBorder="1" applyAlignment="1"/>
    <xf numFmtId="4" fontId="18" fillId="4" borderId="12" xfId="0" applyNumberFormat="1" applyFont="1" applyFill="1" applyBorder="1" applyAlignment="1" applyProtection="1">
      <alignment horizontal="left" vertical="center" wrapText="1"/>
    </xf>
    <xf numFmtId="4" fontId="18" fillId="4" borderId="28" xfId="2" applyNumberFormat="1" applyFont="1" applyFill="1" applyBorder="1" applyAlignment="1">
      <alignment horizontal="right"/>
    </xf>
    <xf numFmtId="49" fontId="3" fillId="0" borderId="0" xfId="2" applyNumberFormat="1" applyFont="1" applyBorder="1" applyAlignment="1"/>
    <xf numFmtId="49" fontId="20" fillId="0" borderId="0" xfId="0" applyNumberFormat="1" applyFont="1" applyBorder="1" applyAlignment="1"/>
    <xf numFmtId="49" fontId="20" fillId="0" borderId="29" xfId="0" applyNumberFormat="1" applyFont="1" applyBorder="1"/>
    <xf numFmtId="165" fontId="8" fillId="0" borderId="0" xfId="0" applyNumberFormat="1" applyFont="1" applyBorder="1" applyAlignment="1">
      <alignment horizontal="center"/>
    </xf>
    <xf numFmtId="2" fontId="23" fillId="4" borderId="12" xfId="0" applyNumberFormat="1" applyFont="1" applyFill="1" applyBorder="1" applyAlignment="1">
      <alignment vertical="center"/>
    </xf>
    <xf numFmtId="2" fontId="23" fillId="4" borderId="0" xfId="0" applyNumberFormat="1" applyFont="1" applyFill="1" applyBorder="1" applyAlignment="1">
      <alignment horizontal="center" vertical="top"/>
    </xf>
    <xf numFmtId="0" fontId="23" fillId="4" borderId="28" xfId="0" applyFont="1" applyFill="1" applyBorder="1" applyAlignment="1"/>
    <xf numFmtId="0" fontId="23" fillId="4" borderId="29" xfId="0" applyFont="1" applyFill="1" applyBorder="1" applyAlignment="1"/>
    <xf numFmtId="0" fontId="23" fillId="4" borderId="30" xfId="0" applyFont="1" applyFill="1" applyBorder="1" applyAlignment="1">
      <alignment vertical="center"/>
    </xf>
    <xf numFmtId="2" fontId="0" fillId="0" borderId="30" xfId="0" applyNumberFormat="1" applyBorder="1" applyAlignment="1">
      <alignment vertical="center"/>
    </xf>
    <xf numFmtId="2" fontId="0" fillId="0" borderId="0" xfId="0" applyNumberFormat="1" applyBorder="1" applyAlignment="1">
      <alignment vertical="center"/>
    </xf>
    <xf numFmtId="0" fontId="1" fillId="0" borderId="1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30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wrapText="1"/>
    </xf>
    <xf numFmtId="0" fontId="16" fillId="0" borderId="0" xfId="0" applyFont="1" applyAlignment="1">
      <alignment vertical="center"/>
    </xf>
    <xf numFmtId="164" fontId="17" fillId="0" borderId="29" xfId="2" applyFont="1" applyFill="1" applyBorder="1" applyAlignment="1">
      <alignment horizontal="right"/>
    </xf>
    <xf numFmtId="164" fontId="17" fillId="0" borderId="28" xfId="2" applyFont="1" applyFill="1" applyBorder="1" applyAlignment="1">
      <alignment horizontal="center" vertical="center"/>
    </xf>
    <xf numFmtId="167" fontId="17" fillId="0" borderId="28" xfId="2" applyNumberFormat="1" applyFont="1" applyFill="1" applyBorder="1" applyAlignment="1">
      <alignment horizontal="center" vertical="center"/>
    </xf>
    <xf numFmtId="4" fontId="17" fillId="0" borderId="12" xfId="5" applyNumberFormat="1" applyFont="1" applyFill="1" applyBorder="1" applyAlignment="1">
      <alignment horizontal="center" vertical="center"/>
    </xf>
    <xf numFmtId="4" fontId="17" fillId="0" borderId="28" xfId="5" applyNumberFormat="1" applyFont="1" applyFill="1" applyBorder="1" applyAlignment="1">
      <alignment horizontal="center" vertical="center"/>
    </xf>
    <xf numFmtId="165" fontId="17" fillId="0" borderId="12" xfId="5" applyNumberFormat="1" applyFont="1" applyFill="1" applyBorder="1"/>
    <xf numFmtId="164" fontId="17" fillId="0" borderId="29" xfId="2" applyFont="1" applyFill="1" applyBorder="1" applyAlignment="1">
      <alignment horizontal="right" vertical="center" wrapText="1"/>
    </xf>
    <xf numFmtId="164" fontId="17" fillId="0" borderId="12" xfId="2" applyFont="1" applyFill="1" applyBorder="1" applyAlignment="1">
      <alignment horizontal="center" vertical="center"/>
    </xf>
    <xf numFmtId="4" fontId="17" fillId="0" borderId="29" xfId="5" applyNumberFormat="1" applyFont="1" applyFill="1" applyBorder="1" applyAlignment="1">
      <alignment horizontal="center" vertical="center"/>
    </xf>
    <xf numFmtId="164" fontId="17" fillId="0" borderId="29" xfId="2" applyFont="1" applyFill="1" applyBorder="1" applyAlignment="1">
      <alignment horizontal="right" wrapText="1"/>
    </xf>
    <xf numFmtId="164" fontId="17" fillId="0" borderId="30" xfId="2" applyFont="1" applyFill="1" applyBorder="1" applyAlignment="1">
      <alignment horizontal="right" wrapText="1"/>
    </xf>
    <xf numFmtId="164" fontId="17" fillId="0" borderId="29" xfId="2" applyFont="1" applyFill="1" applyBorder="1" applyAlignment="1">
      <alignment horizontal="center" vertical="center"/>
    </xf>
    <xf numFmtId="167" fontId="17" fillId="0" borderId="12" xfId="2" applyNumberFormat="1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49" fontId="0" fillId="0" borderId="26" xfId="0" applyNumberFormat="1" applyBorder="1" applyAlignment="1"/>
    <xf numFmtId="164" fontId="1" fillId="0" borderId="12" xfId="2" applyFont="1" applyFill="1" applyBorder="1" applyAlignment="1">
      <alignment horizontal="center" vertical="center" wrapText="1"/>
    </xf>
    <xf numFmtId="0" fontId="17" fillId="0" borderId="12" xfId="5" applyFont="1" applyBorder="1" applyAlignment="1">
      <alignment horizontal="center" vertical="center" wrapText="1"/>
    </xf>
    <xf numFmtId="0" fontId="17" fillId="0" borderId="28" xfId="5" applyFont="1" applyBorder="1" applyAlignment="1">
      <alignment horizontal="center" vertical="center" wrapText="1"/>
    </xf>
    <xf numFmtId="4" fontId="17" fillId="0" borderId="12" xfId="5" applyNumberFormat="1" applyFont="1" applyBorder="1" applyAlignment="1">
      <alignment horizontal="center" vertical="center" wrapText="1"/>
    </xf>
    <xf numFmtId="4" fontId="17" fillId="0" borderId="28" xfId="5" applyNumberFormat="1" applyFont="1" applyBorder="1" applyAlignment="1">
      <alignment horizontal="center" vertical="center" wrapText="1"/>
    </xf>
    <xf numFmtId="0" fontId="17" fillId="0" borderId="12" xfId="5" applyFont="1" applyBorder="1" applyAlignment="1">
      <alignment horizontal="center" vertical="center"/>
    </xf>
    <xf numFmtId="2" fontId="0" fillId="0" borderId="12" xfId="0" applyNumberFormat="1" applyBorder="1" applyAlignment="1">
      <alignment vertical="center"/>
    </xf>
    <xf numFmtId="0" fontId="0" fillId="0" borderId="12" xfId="0" applyBorder="1" applyAlignment="1">
      <alignment horizontal="center"/>
    </xf>
    <xf numFmtId="0" fontId="0" fillId="0" borderId="0" xfId="0" applyBorder="1" applyAlignment="1">
      <alignment horizontal="center"/>
    </xf>
    <xf numFmtId="0" fontId="18" fillId="4" borderId="0" xfId="0" applyFont="1" applyFill="1" applyBorder="1" applyAlignment="1">
      <alignment horizontal="right" vertical="center" wrapText="1"/>
    </xf>
    <xf numFmtId="0" fontId="15" fillId="4" borderId="0" xfId="0" applyFont="1" applyFill="1" applyBorder="1"/>
    <xf numFmtId="4" fontId="17" fillId="4" borderId="0" xfId="0" applyNumberFormat="1" applyFont="1" applyFill="1" applyBorder="1" applyAlignment="1">
      <alignment horizontal="center" vertical="center"/>
    </xf>
    <xf numFmtId="0" fontId="10" fillId="0" borderId="0" xfId="8"/>
    <xf numFmtId="0" fontId="17" fillId="0" borderId="12" xfId="7" applyFont="1" applyBorder="1" applyAlignment="1">
      <alignment horizontal="center" vertical="center" wrapText="1"/>
    </xf>
    <xf numFmtId="0" fontId="17" fillId="4" borderId="12" xfId="7" applyFont="1" applyFill="1" applyBorder="1" applyAlignment="1">
      <alignment horizontal="left" vertical="center"/>
    </xf>
    <xf numFmtId="0" fontId="17" fillId="0" borderId="12" xfId="7" applyFont="1" applyBorder="1" applyAlignment="1">
      <alignment horizontal="center" vertical="center"/>
    </xf>
    <xf numFmtId="2" fontId="17" fillId="0" borderId="12" xfId="7" applyNumberFormat="1" applyFont="1" applyBorder="1" applyAlignment="1">
      <alignment horizontal="center" vertical="center" wrapText="1"/>
    </xf>
    <xf numFmtId="164" fontId="17" fillId="0" borderId="12" xfId="2" applyFont="1" applyBorder="1" applyAlignment="1">
      <alignment horizontal="center" vertical="center"/>
    </xf>
    <xf numFmtId="0" fontId="17" fillId="2" borderId="12" xfId="7" applyFont="1" applyFill="1" applyBorder="1"/>
    <xf numFmtId="0" fontId="18" fillId="2" borderId="12" xfId="7" applyFont="1" applyFill="1" applyBorder="1" applyAlignment="1">
      <alignment horizontal="right" wrapText="1"/>
    </xf>
    <xf numFmtId="0" fontId="18" fillId="2" borderId="12" xfId="7" applyFont="1" applyFill="1" applyBorder="1" applyAlignment="1">
      <alignment horizontal="center" wrapText="1"/>
    </xf>
    <xf numFmtId="0" fontId="18" fillId="2" borderId="12" xfId="7" applyFont="1" applyFill="1" applyBorder="1" applyAlignment="1">
      <alignment horizontal="center"/>
    </xf>
    <xf numFmtId="164" fontId="18" fillId="2" borderId="12" xfId="2" applyFont="1" applyFill="1" applyBorder="1" applyAlignment="1">
      <alignment horizontal="center" wrapText="1"/>
    </xf>
    <xf numFmtId="0" fontId="10" fillId="0" borderId="0" xfId="6"/>
    <xf numFmtId="2" fontId="15" fillId="4" borderId="0" xfId="0" applyNumberFormat="1" applyFont="1" applyFill="1" applyBorder="1"/>
    <xf numFmtId="0" fontId="17" fillId="0" borderId="12" xfId="0" applyFont="1" applyFill="1" applyBorder="1" applyAlignment="1">
      <alignment horizontal="center" vertical="center"/>
    </xf>
    <xf numFmtId="0" fontId="23" fillId="4" borderId="12" xfId="0" applyFont="1" applyFill="1" applyBorder="1" applyAlignment="1">
      <alignment vertical="center" wrapText="1"/>
    </xf>
    <xf numFmtId="0" fontId="17" fillId="4" borderId="12" xfId="0" applyFont="1" applyFill="1" applyBorder="1" applyAlignment="1">
      <alignment horizontal="center" vertical="center"/>
    </xf>
    <xf numFmtId="2" fontId="17" fillId="4" borderId="12" xfId="0" applyNumberFormat="1" applyFont="1" applyFill="1" applyBorder="1" applyAlignment="1">
      <alignment horizontal="center" vertical="center" wrapText="1"/>
    </xf>
    <xf numFmtId="2" fontId="17" fillId="4" borderId="12" xfId="0" applyNumberFormat="1" applyFont="1" applyFill="1" applyBorder="1" applyAlignment="1">
      <alignment horizontal="center" vertical="center"/>
    </xf>
    <xf numFmtId="2" fontId="18" fillId="4" borderId="12" xfId="0" applyNumberFormat="1" applyFont="1" applyFill="1" applyBorder="1" applyAlignment="1">
      <alignment horizontal="center" vertical="center"/>
    </xf>
    <xf numFmtId="0" fontId="10" fillId="0" borderId="0" xfId="6" applyBorder="1"/>
    <xf numFmtId="0" fontId="20" fillId="0" borderId="0" xfId="6" applyFont="1" applyBorder="1" applyAlignment="1"/>
    <xf numFmtId="0" fontId="23" fillId="0" borderId="12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23" fillId="0" borderId="12" xfId="0" applyFont="1" applyBorder="1" applyAlignment="1">
      <alignment vertical="center" wrapText="1"/>
    </xf>
    <xf numFmtId="0" fontId="23" fillId="0" borderId="30" xfId="0" applyFont="1" applyBorder="1" applyAlignment="1">
      <alignment horizontal="center" vertical="center" wrapText="1"/>
    </xf>
    <xf numFmtId="3" fontId="23" fillId="0" borderId="12" xfId="0" applyNumberFormat="1" applyFont="1" applyBorder="1" applyAlignment="1">
      <alignment horizontal="center" vertical="center" wrapText="1"/>
    </xf>
    <xf numFmtId="4" fontId="23" fillId="0" borderId="12" xfId="0" applyNumberFormat="1" applyFont="1" applyBorder="1" applyAlignment="1">
      <alignment horizontal="center" vertical="center" wrapText="1"/>
    </xf>
    <xf numFmtId="4" fontId="23" fillId="0" borderId="12" xfId="0" applyNumberFormat="1" applyFont="1" applyBorder="1" applyAlignment="1">
      <alignment horizontal="center" vertical="center"/>
    </xf>
    <xf numFmtId="0" fontId="17" fillId="0" borderId="12" xfId="0" applyFont="1" applyFill="1" applyBorder="1" applyAlignment="1">
      <alignment horizontal="left" vertical="center"/>
    </xf>
    <xf numFmtId="168" fontId="23" fillId="0" borderId="12" xfId="0" applyNumberFormat="1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/>
    </xf>
    <xf numFmtId="0" fontId="21" fillId="0" borderId="30" xfId="0" applyFont="1" applyFill="1" applyBorder="1" applyAlignment="1">
      <alignment vertical="center"/>
    </xf>
    <xf numFmtId="4" fontId="21" fillId="0" borderId="12" xfId="0" applyNumberFormat="1" applyFont="1" applyBorder="1" applyAlignment="1">
      <alignment horizontal="center" vertical="center"/>
    </xf>
    <xf numFmtId="4" fontId="23" fillId="0" borderId="12" xfId="0" applyNumberFormat="1" applyFont="1" applyBorder="1" applyAlignment="1">
      <alignment horizontal="center" wrapText="1"/>
    </xf>
    <xf numFmtId="3" fontId="23" fillId="0" borderId="30" xfId="0" applyNumberFormat="1" applyFont="1" applyBorder="1" applyAlignment="1">
      <alignment horizontal="center" vertical="center" wrapText="1"/>
    </xf>
    <xf numFmtId="0" fontId="21" fillId="0" borderId="28" xfId="0" applyFont="1" applyFill="1" applyBorder="1" applyAlignment="1">
      <alignment horizontal="right" vertical="center"/>
    </xf>
    <xf numFmtId="0" fontId="21" fillId="0" borderId="29" xfId="0" applyFont="1" applyFill="1" applyBorder="1" applyAlignment="1">
      <alignment horizontal="right" vertical="center"/>
    </xf>
    <xf numFmtId="0" fontId="21" fillId="0" borderId="12" xfId="0" applyFont="1" applyFill="1" applyBorder="1" applyAlignment="1">
      <alignment horizontal="right" vertical="center"/>
    </xf>
    <xf numFmtId="0" fontId="15" fillId="0" borderId="12" xfId="0" applyFont="1" applyBorder="1" applyAlignment="1">
      <alignment horizontal="center"/>
    </xf>
    <xf numFmtId="0" fontId="21" fillId="0" borderId="29" xfId="0" applyFont="1" applyFill="1" applyBorder="1" applyAlignment="1">
      <alignment horizontal="center" vertical="center"/>
    </xf>
    <xf numFmtId="0" fontId="21" fillId="0" borderId="29" xfId="0" applyFont="1" applyFill="1" applyBorder="1" applyAlignment="1">
      <alignment vertical="center"/>
    </xf>
    <xf numFmtId="4" fontId="21" fillId="0" borderId="29" xfId="0" applyNumberFormat="1" applyFont="1" applyBorder="1" applyAlignment="1">
      <alignment horizontal="center" vertical="center"/>
    </xf>
    <xf numFmtId="4" fontId="21" fillId="0" borderId="30" xfId="0" applyNumberFormat="1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4" fontId="10" fillId="0" borderId="0" xfId="6" applyNumberFormat="1" applyAlignment="1"/>
    <xf numFmtId="0" fontId="23" fillId="0" borderId="28" xfId="0" applyFont="1" applyFill="1" applyBorder="1" applyAlignment="1">
      <alignment horizontal="center"/>
    </xf>
    <xf numFmtId="0" fontId="23" fillId="0" borderId="30" xfId="0" applyFont="1" applyFill="1" applyBorder="1" applyAlignment="1">
      <alignment horizontal="center" vertical="top" wrapText="1"/>
    </xf>
    <xf numFmtId="0" fontId="38" fillId="4" borderId="0" xfId="0" applyFont="1" applyFill="1" applyAlignment="1">
      <alignment horizontal="left" vertical="top"/>
    </xf>
    <xf numFmtId="0" fontId="38" fillId="4" borderId="0" xfId="0" applyFont="1" applyFill="1" applyBorder="1" applyAlignment="1">
      <alignment horizontal="left" vertical="top"/>
    </xf>
    <xf numFmtId="49" fontId="38" fillId="4" borderId="0" xfId="0" applyNumberFormat="1" applyFont="1" applyFill="1" applyBorder="1" applyAlignment="1">
      <alignment horizontal="left" vertical="top"/>
    </xf>
    <xf numFmtId="49" fontId="38" fillId="4" borderId="26" xfId="0" applyNumberFormat="1" applyFont="1" applyFill="1" applyBorder="1" applyAlignment="1">
      <alignment horizontal="left" vertical="top"/>
    </xf>
    <xf numFmtId="0" fontId="38" fillId="4" borderId="12" xfId="0" applyFont="1" applyFill="1" applyBorder="1" applyAlignment="1">
      <alignment horizontal="left" vertical="top" wrapText="1"/>
    </xf>
    <xf numFmtId="0" fontId="38" fillId="4" borderId="28" xfId="0" applyFont="1" applyFill="1" applyBorder="1" applyAlignment="1">
      <alignment horizontal="left" vertical="top" wrapText="1"/>
    </xf>
    <xf numFmtId="0" fontId="38" fillId="4" borderId="0" xfId="0" applyFont="1" applyFill="1" applyBorder="1" applyAlignment="1">
      <alignment horizontal="left" vertical="top" wrapText="1"/>
    </xf>
    <xf numFmtId="0" fontId="38" fillId="4" borderId="12" xfId="0" applyFont="1" applyFill="1" applyBorder="1" applyAlignment="1">
      <alignment horizontal="center" vertical="center"/>
    </xf>
    <xf numFmtId="166" fontId="17" fillId="4" borderId="12" xfId="0" applyNumberFormat="1" applyFont="1" applyFill="1" applyBorder="1" applyAlignment="1">
      <alignment horizontal="center" vertical="center"/>
    </xf>
    <xf numFmtId="4" fontId="1" fillId="4" borderId="12" xfId="9" applyNumberFormat="1" applyFont="1" applyFill="1" applyBorder="1" applyAlignment="1">
      <alignment horizontal="center" vertical="center"/>
    </xf>
    <xf numFmtId="164" fontId="17" fillId="4" borderId="0" xfId="2" applyFont="1" applyFill="1" applyBorder="1" applyAlignment="1">
      <alignment horizontal="center" vertical="top"/>
    </xf>
    <xf numFmtId="0" fontId="38" fillId="4" borderId="0" xfId="0" applyNumberFormat="1" applyFont="1" applyFill="1" applyBorder="1" applyAlignment="1">
      <alignment horizontal="left" vertical="top"/>
    </xf>
    <xf numFmtId="3" fontId="17" fillId="4" borderId="12" xfId="0" applyNumberFormat="1" applyFont="1" applyFill="1" applyBorder="1" applyAlignment="1">
      <alignment horizontal="center" vertical="center" wrapText="1"/>
    </xf>
    <xf numFmtId="166" fontId="17" fillId="4" borderId="12" xfId="0" applyNumberFormat="1" applyFont="1" applyFill="1" applyBorder="1" applyAlignment="1">
      <alignment horizontal="center" vertical="center" wrapText="1"/>
    </xf>
    <xf numFmtId="4" fontId="1" fillId="4" borderId="0" xfId="9" applyNumberFormat="1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horizontal="center" vertical="center"/>
    </xf>
    <xf numFmtId="166" fontId="1" fillId="0" borderId="12" xfId="0" applyNumberFormat="1" applyFont="1" applyBorder="1" applyAlignment="1">
      <alignment horizontal="center" vertical="center"/>
    </xf>
    <xf numFmtId="0" fontId="38" fillId="4" borderId="29" xfId="0" applyFont="1" applyFill="1" applyBorder="1" applyAlignment="1">
      <alignment horizontal="left" vertical="top" wrapText="1"/>
    </xf>
    <xf numFmtId="0" fontId="38" fillId="4" borderId="30" xfId="0" applyFont="1" applyFill="1" applyBorder="1" applyAlignment="1">
      <alignment horizontal="left" vertical="top" wrapText="1"/>
    </xf>
    <xf numFmtId="0" fontId="40" fillId="4" borderId="0" xfId="0" applyFont="1" applyFill="1" applyBorder="1" applyAlignment="1">
      <alignment horizontal="left"/>
    </xf>
    <xf numFmtId="0" fontId="41" fillId="4" borderId="15" xfId="0" applyFont="1" applyFill="1" applyBorder="1" applyAlignment="1">
      <alignment horizontal="left" vertical="top"/>
    </xf>
    <xf numFmtId="4" fontId="21" fillId="4" borderId="15" xfId="0" applyNumberFormat="1" applyFont="1" applyFill="1" applyBorder="1" applyAlignment="1">
      <alignment horizontal="center" vertical="center"/>
    </xf>
    <xf numFmtId="4" fontId="21" fillId="4" borderId="0" xfId="0" applyNumberFormat="1" applyFont="1" applyFill="1" applyBorder="1"/>
    <xf numFmtId="0" fontId="10" fillId="0" borderId="0" xfId="10" applyBorder="1"/>
    <xf numFmtId="0" fontId="17" fillId="8" borderId="12" xfId="3" applyFont="1" applyFill="1" applyBorder="1" applyAlignment="1">
      <alignment vertical="center" wrapText="1"/>
    </xf>
    <xf numFmtId="0" fontId="17" fillId="8" borderId="12" xfId="3" applyFont="1" applyFill="1" applyBorder="1" applyAlignment="1">
      <alignment horizontal="center" vertical="center" wrapText="1"/>
    </xf>
    <xf numFmtId="0" fontId="23" fillId="4" borderId="12" xfId="0" applyFont="1" applyFill="1" applyBorder="1" applyAlignment="1">
      <alignment horizontal="center" vertical="top" wrapText="1"/>
    </xf>
    <xf numFmtId="0" fontId="23" fillId="4" borderId="12" xfId="0" applyFont="1" applyFill="1" applyBorder="1" applyAlignment="1">
      <alignment horizontal="left" vertical="top" wrapText="1"/>
    </xf>
    <xf numFmtId="2" fontId="17" fillId="4" borderId="15" xfId="3" applyNumberFormat="1" applyFont="1" applyFill="1" applyBorder="1" applyAlignment="1">
      <alignment horizontal="center" vertical="center" wrapText="1"/>
    </xf>
    <xf numFmtId="164" fontId="17" fillId="4" borderId="15" xfId="2" applyFont="1" applyFill="1" applyBorder="1" applyAlignment="1">
      <alignment horizontal="center" vertical="center" wrapText="1"/>
    </xf>
    <xf numFmtId="164" fontId="17" fillId="4" borderId="36" xfId="2" applyFont="1" applyFill="1" applyBorder="1" applyAlignment="1">
      <alignment horizontal="center" vertical="center" wrapText="1"/>
    </xf>
    <xf numFmtId="0" fontId="17" fillId="4" borderId="12" xfId="3" applyFont="1" applyFill="1" applyBorder="1" applyAlignment="1">
      <alignment horizontal="center" vertical="center" wrapText="1"/>
    </xf>
    <xf numFmtId="0" fontId="17" fillId="4" borderId="12" xfId="3" applyFont="1" applyFill="1" applyBorder="1" applyAlignment="1">
      <alignment horizontal="center" wrapText="1"/>
    </xf>
    <xf numFmtId="2" fontId="17" fillId="4" borderId="12" xfId="3" applyNumberFormat="1" applyFont="1" applyFill="1" applyBorder="1" applyAlignment="1">
      <alignment horizontal="center" wrapText="1"/>
    </xf>
    <xf numFmtId="4" fontId="17" fillId="4" borderId="12" xfId="3" applyNumberFormat="1" applyFont="1" applyFill="1" applyBorder="1" applyAlignment="1">
      <alignment horizontal="center" wrapText="1"/>
    </xf>
    <xf numFmtId="4" fontId="17" fillId="4" borderId="37" xfId="3" applyNumberFormat="1" applyFont="1" applyFill="1" applyBorder="1" applyAlignment="1">
      <alignment horizontal="right" wrapText="1"/>
    </xf>
    <xf numFmtId="4" fontId="18" fillId="8" borderId="31" xfId="3" applyNumberFormat="1" applyFont="1" applyFill="1" applyBorder="1" applyAlignment="1">
      <alignment horizontal="center" wrapText="1"/>
    </xf>
    <xf numFmtId="4" fontId="18" fillId="8" borderId="31" xfId="3" applyNumberFormat="1" applyFont="1" applyFill="1" applyBorder="1" applyAlignment="1">
      <alignment horizontal="center" wrapText="1"/>
    </xf>
    <xf numFmtId="4" fontId="18" fillId="8" borderId="12" xfId="3" applyNumberFormat="1" applyFont="1" applyFill="1" applyBorder="1" applyAlignment="1">
      <alignment horizontal="center" wrapText="1"/>
    </xf>
    <xf numFmtId="0" fontId="23" fillId="4" borderId="12" xfId="0" applyFont="1" applyFill="1" applyBorder="1" applyAlignment="1">
      <alignment horizontal="center" vertical="center" wrapText="1"/>
    </xf>
    <xf numFmtId="0" fontId="23" fillId="4" borderId="12" xfId="0" applyFont="1" applyFill="1" applyBorder="1" applyAlignment="1">
      <alignment horizontal="center" vertical="top"/>
    </xf>
    <xf numFmtId="44" fontId="23" fillId="4" borderId="12" xfId="0" applyNumberFormat="1" applyFont="1" applyFill="1" applyBorder="1" applyAlignment="1">
      <alignment horizontal="left" vertical="top" wrapText="1"/>
    </xf>
    <xf numFmtId="0" fontId="23" fillId="4" borderId="12" xfId="0" applyFont="1" applyFill="1" applyBorder="1" applyAlignment="1">
      <alignment horizontal="left" vertical="top"/>
    </xf>
    <xf numFmtId="2" fontId="23" fillId="4" borderId="12" xfId="0" applyNumberFormat="1" applyFont="1" applyFill="1" applyBorder="1" applyAlignment="1">
      <alignment horizontal="left" vertical="top"/>
    </xf>
    <xf numFmtId="0" fontId="33" fillId="4" borderId="12" xfId="0" applyFont="1" applyFill="1" applyBorder="1" applyAlignment="1">
      <alignment horizontal="right"/>
    </xf>
    <xf numFmtId="2" fontId="42" fillId="4" borderId="12" xfId="0" applyNumberFormat="1" applyFont="1" applyFill="1" applyBorder="1" applyAlignment="1">
      <alignment horizontal="center" vertical="center"/>
    </xf>
    <xf numFmtId="0" fontId="23" fillId="4" borderId="30" xfId="0" applyFont="1" applyFill="1" applyBorder="1" applyAlignment="1">
      <alignment horizontal="left" vertical="top"/>
    </xf>
    <xf numFmtId="0" fontId="23" fillId="0" borderId="12" xfId="0" applyFont="1" applyBorder="1" applyAlignment="1">
      <alignment horizontal="left"/>
    </xf>
    <xf numFmtId="4" fontId="23" fillId="4" borderId="12" xfId="0" applyNumberFormat="1" applyFont="1" applyFill="1" applyBorder="1" applyAlignment="1">
      <alignment horizontal="center" vertical="center"/>
    </xf>
    <xf numFmtId="4" fontId="23" fillId="4" borderId="12" xfId="0" applyNumberFormat="1" applyFont="1" applyFill="1" applyBorder="1" applyAlignment="1">
      <alignment horizontal="center" vertical="center" wrapText="1"/>
    </xf>
    <xf numFmtId="0" fontId="23" fillId="0" borderId="12" xfId="4" applyFont="1" applyFill="1" applyBorder="1"/>
    <xf numFmtId="0" fontId="23" fillId="0" borderId="12" xfId="4" applyFont="1" applyFill="1" applyBorder="1" applyAlignment="1">
      <alignment horizontal="center" vertical="center" wrapText="1"/>
    </xf>
    <xf numFmtId="4" fontId="23" fillId="4" borderId="12" xfId="4" applyNumberFormat="1" applyFont="1" applyFill="1" applyBorder="1" applyAlignment="1">
      <alignment horizontal="center" vertical="center" wrapText="1"/>
    </xf>
    <xf numFmtId="4" fontId="23" fillId="0" borderId="12" xfId="0" applyNumberFormat="1" applyFont="1" applyFill="1" applyBorder="1" applyAlignment="1">
      <alignment horizontal="center" vertical="center"/>
    </xf>
    <xf numFmtId="2" fontId="21" fillId="0" borderId="12" xfId="0" applyNumberFormat="1" applyFont="1" applyFill="1" applyBorder="1" applyAlignment="1">
      <alignment vertical="top" wrapText="1"/>
    </xf>
    <xf numFmtId="4" fontId="44" fillId="4" borderId="12" xfId="0" applyNumberFormat="1" applyFont="1" applyFill="1" applyBorder="1" applyAlignment="1">
      <alignment horizontal="center" vertical="top" wrapText="1"/>
    </xf>
    <xf numFmtId="0" fontId="23" fillId="0" borderId="12" xfId="0" applyFont="1" applyBorder="1" applyAlignment="1">
      <alignment horizontal="left" wrapText="1"/>
    </xf>
    <xf numFmtId="4" fontId="44" fillId="0" borderId="12" xfId="2" applyNumberFormat="1" applyFont="1" applyFill="1" applyBorder="1" applyAlignment="1">
      <alignment horizontal="center"/>
    </xf>
    <xf numFmtId="0" fontId="10" fillId="0" borderId="0" xfId="10"/>
    <xf numFmtId="0" fontId="17" fillId="8" borderId="43" xfId="3" applyFont="1" applyFill="1" applyBorder="1" applyAlignment="1">
      <alignment vertical="center" wrapText="1"/>
    </xf>
    <xf numFmtId="0" fontId="17" fillId="8" borderId="43" xfId="3" applyFont="1" applyFill="1" applyBorder="1" applyAlignment="1">
      <alignment horizontal="center" vertical="center" wrapText="1"/>
    </xf>
    <xf numFmtId="0" fontId="17" fillId="8" borderId="45" xfId="3" applyFont="1" applyFill="1" applyBorder="1" applyAlignment="1">
      <alignment horizontal="center" vertical="center" wrapText="1"/>
    </xf>
    <xf numFmtId="4" fontId="17" fillId="4" borderId="37" xfId="3" applyNumberFormat="1" applyFont="1" applyFill="1" applyBorder="1" applyAlignment="1">
      <alignment horizontal="center" wrapText="1"/>
    </xf>
    <xf numFmtId="2" fontId="17" fillId="4" borderId="31" xfId="3" applyNumberFormat="1" applyFont="1" applyFill="1" applyBorder="1" applyAlignment="1">
      <alignment horizontal="center" wrapText="1"/>
    </xf>
    <xf numFmtId="164" fontId="8" fillId="0" borderId="12" xfId="2" applyFont="1" applyBorder="1"/>
    <xf numFmtId="0" fontId="10" fillId="0" borderId="26" xfId="10" applyBorder="1"/>
    <xf numFmtId="0" fontId="10" fillId="0" borderId="15" xfId="10" applyBorder="1" applyAlignment="1">
      <alignment horizontal="center" vertical="center" wrapText="1"/>
    </xf>
    <xf numFmtId="0" fontId="10" fillId="0" borderId="15" xfId="10" applyBorder="1" applyAlignment="1">
      <alignment horizontal="center" vertical="center"/>
    </xf>
    <xf numFmtId="0" fontId="10" fillId="0" borderId="12" xfId="10" applyBorder="1" applyAlignment="1">
      <alignment horizontal="center" vertical="center"/>
    </xf>
    <xf numFmtId="0" fontId="10" fillId="0" borderId="12" xfId="10" applyBorder="1" applyAlignment="1">
      <alignment horizontal="center" vertical="center" wrapText="1"/>
    </xf>
    <xf numFmtId="0" fontId="23" fillId="4" borderId="12" xfId="0" applyFont="1" applyFill="1" applyBorder="1" applyAlignment="1">
      <alignment vertical="top" wrapText="1" shrinkToFit="1"/>
    </xf>
    <xf numFmtId="0" fontId="23" fillId="4" borderId="12" xfId="0" applyFont="1" applyFill="1" applyBorder="1" applyAlignment="1">
      <alignment horizontal="center" vertical="top" wrapText="1" shrinkToFit="1"/>
    </xf>
    <xf numFmtId="4" fontId="23" fillId="4" borderId="12" xfId="0" applyNumberFormat="1" applyFont="1" applyFill="1" applyBorder="1" applyAlignment="1">
      <alignment horizontal="center" vertical="top" wrapText="1" shrinkToFit="1"/>
    </xf>
    <xf numFmtId="4" fontId="21" fillId="4" borderId="12" xfId="0" applyNumberFormat="1" applyFont="1" applyFill="1" applyBorder="1" applyAlignment="1">
      <alignment horizontal="right"/>
    </xf>
    <xf numFmtId="49" fontId="0" fillId="0" borderId="0" xfId="0" applyNumberFormat="1"/>
    <xf numFmtId="4" fontId="21" fillId="0" borderId="12" xfId="0" applyNumberFormat="1" applyFont="1" applyFill="1" applyBorder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20" fillId="0" borderId="12" xfId="0" applyFont="1" applyBorder="1" applyAlignment="1">
      <alignment wrapText="1"/>
    </xf>
    <xf numFmtId="0" fontId="20" fillId="4" borderId="12" xfId="11" applyFont="1" applyFill="1" applyBorder="1" applyAlignment="1">
      <alignment horizontal="center" wrapText="1"/>
    </xf>
    <xf numFmtId="0" fontId="3" fillId="0" borderId="12" xfId="0" applyFont="1" applyBorder="1" applyAlignment="1">
      <alignment wrapText="1"/>
    </xf>
    <xf numFmtId="164" fontId="20" fillId="0" borderId="12" xfId="2" applyFont="1" applyBorder="1"/>
    <xf numFmtId="167" fontId="20" fillId="4" borderId="12" xfId="11" applyNumberFormat="1" applyFont="1" applyFill="1" applyBorder="1" applyAlignment="1">
      <alignment wrapText="1"/>
    </xf>
    <xf numFmtId="165" fontId="20" fillId="4" borderId="12" xfId="12" applyNumberFormat="1" applyFont="1" applyFill="1" applyBorder="1"/>
    <xf numFmtId="167" fontId="20" fillId="4" borderId="12" xfId="12" applyNumberFormat="1" applyFont="1" applyFill="1" applyBorder="1" applyAlignment="1">
      <alignment wrapText="1"/>
    </xf>
    <xf numFmtId="0" fontId="3" fillId="0" borderId="30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47" fillId="0" borderId="27" xfId="0" applyNumberFormat="1" applyFont="1" applyFill="1" applyBorder="1" applyAlignment="1">
      <alignment vertical="center" wrapText="1"/>
    </xf>
    <xf numFmtId="0" fontId="47" fillId="0" borderId="0" xfId="0" applyNumberFormat="1" applyFont="1" applyFill="1" applyBorder="1" applyAlignment="1">
      <alignment vertical="center" wrapText="1"/>
    </xf>
    <xf numFmtId="0" fontId="47" fillId="0" borderId="26" xfId="0" applyNumberFormat="1" applyFont="1" applyFill="1" applyBorder="1" applyAlignment="1">
      <alignment vertical="center" wrapText="1"/>
    </xf>
    <xf numFmtId="0" fontId="3" fillId="0" borderId="12" xfId="0" applyFont="1" applyBorder="1" applyAlignment="1">
      <alignment vertical="top"/>
    </xf>
    <xf numFmtId="0" fontId="3" fillId="0" borderId="29" xfId="0" applyFont="1" applyBorder="1" applyAlignment="1">
      <alignment vertical="top"/>
    </xf>
    <xf numFmtId="165" fontId="3" fillId="0" borderId="12" xfId="0" applyNumberFormat="1" applyFont="1" applyBorder="1" applyAlignment="1">
      <alignment horizontal="center" vertical="center"/>
    </xf>
    <xf numFmtId="0" fontId="23" fillId="4" borderId="30" xfId="0" applyFont="1" applyFill="1" applyBorder="1" applyAlignment="1"/>
    <xf numFmtId="43" fontId="21" fillId="4" borderId="12" xfId="0" applyNumberFormat="1" applyFont="1" applyFill="1" applyBorder="1" applyAlignment="1">
      <alignment horizontal="right" vertical="center"/>
    </xf>
    <xf numFmtId="49" fontId="20" fillId="0" borderId="0" xfId="2" applyNumberFormat="1" applyFont="1" applyBorder="1" applyAlignment="1"/>
    <xf numFmtId="0" fontId="8" fillId="0" borderId="12" xfId="0" applyFont="1" applyBorder="1" applyAlignment="1">
      <alignment horizontal="center" wrapText="1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" fontId="18" fillId="8" borderId="39" xfId="3" applyNumberFormat="1" applyFont="1" applyFill="1" applyBorder="1" applyAlignment="1">
      <alignment horizontal="center" wrapText="1"/>
    </xf>
    <xf numFmtId="0" fontId="15" fillId="0" borderId="0" xfId="0" applyNumberFormat="1" applyFont="1" applyFill="1" applyBorder="1" applyAlignment="1">
      <alignment horizontal="center" vertical="center" wrapText="1"/>
    </xf>
    <xf numFmtId="49" fontId="17" fillId="0" borderId="0" xfId="0" applyNumberFormat="1" applyFont="1" applyBorder="1" applyAlignment="1" applyProtection="1">
      <alignment horizontal="center" vertical="center" wrapText="1"/>
    </xf>
    <xf numFmtId="0" fontId="17" fillId="8" borderId="12" xfId="3" applyFont="1" applyFill="1" applyBorder="1" applyAlignment="1">
      <alignment horizontal="center" vertical="center" wrapText="1"/>
    </xf>
    <xf numFmtId="0" fontId="36" fillId="0" borderId="0" xfId="0" applyFont="1"/>
    <xf numFmtId="4" fontId="36" fillId="0" borderId="0" xfId="0" applyNumberFormat="1" applyFont="1"/>
    <xf numFmtId="2" fontId="23" fillId="4" borderId="0" xfId="0" applyNumberFormat="1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164" fontId="17" fillId="4" borderId="26" xfId="2" applyFont="1" applyFill="1" applyBorder="1" applyAlignment="1">
      <alignment horizontal="center" vertical="center" wrapText="1"/>
    </xf>
    <xf numFmtId="164" fontId="17" fillId="4" borderId="29" xfId="2" applyFont="1" applyFill="1" applyBorder="1" applyAlignment="1">
      <alignment horizontal="center" vertical="center" wrapText="1"/>
    </xf>
    <xf numFmtId="0" fontId="17" fillId="8" borderId="47" xfId="3" applyFont="1" applyFill="1" applyBorder="1" applyAlignment="1">
      <alignment horizontal="center" vertical="center" wrapText="1"/>
    </xf>
    <xf numFmtId="4" fontId="17" fillId="4" borderId="29" xfId="3" applyNumberFormat="1" applyFont="1" applyFill="1" applyBorder="1" applyAlignment="1">
      <alignment horizontal="center" wrapText="1"/>
    </xf>
    <xf numFmtId="0" fontId="17" fillId="0" borderId="12" xfId="0" applyFont="1" applyFill="1" applyBorder="1" applyAlignment="1">
      <alignment horizontal="left" vertical="center" wrapText="1"/>
    </xf>
    <xf numFmtId="4" fontId="21" fillId="0" borderId="34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top" wrapText="1"/>
    </xf>
    <xf numFmtId="0" fontId="17" fillId="0" borderId="12" xfId="7" applyFont="1" applyBorder="1" applyAlignment="1">
      <alignment vertical="center" wrapText="1"/>
    </xf>
    <xf numFmtId="0" fontId="38" fillId="0" borderId="0" xfId="8" applyFont="1" applyFill="1" applyAlignment="1">
      <alignment horizontal="center" vertical="top"/>
    </xf>
    <xf numFmtId="0" fontId="38" fillId="0" borderId="0" xfId="8" applyFont="1" applyFill="1" applyAlignment="1">
      <alignment horizontal="left" vertical="top"/>
    </xf>
    <xf numFmtId="49" fontId="38" fillId="0" borderId="0" xfId="8" applyNumberFormat="1" applyFont="1" applyFill="1" applyBorder="1" applyAlignment="1">
      <alignment horizontal="center" vertical="top"/>
    </xf>
    <xf numFmtId="49" fontId="38" fillId="0" borderId="26" xfId="8" applyNumberFormat="1" applyFont="1" applyFill="1" applyBorder="1" applyAlignment="1">
      <alignment horizontal="left" vertical="top"/>
    </xf>
    <xf numFmtId="0" fontId="38" fillId="0" borderId="12" xfId="8" applyFont="1" applyFill="1" applyBorder="1" applyAlignment="1">
      <alignment horizontal="center" vertical="top" wrapText="1"/>
    </xf>
    <xf numFmtId="0" fontId="38" fillId="0" borderId="12" xfId="8" applyFont="1" applyFill="1" applyBorder="1" applyAlignment="1">
      <alignment horizontal="left" vertical="top" wrapText="1"/>
    </xf>
    <xf numFmtId="0" fontId="38" fillId="0" borderId="28" xfId="8" applyFont="1" applyFill="1" applyBorder="1" applyAlignment="1">
      <alignment horizontal="left" vertical="top" wrapText="1"/>
    </xf>
    <xf numFmtId="0" fontId="38" fillId="0" borderId="28" xfId="8" applyFont="1" applyFill="1" applyBorder="1" applyAlignment="1">
      <alignment horizontal="center" vertical="top" wrapText="1"/>
    </xf>
    <xf numFmtId="0" fontId="38" fillId="4" borderId="12" xfId="8" applyFont="1" applyFill="1" applyBorder="1" applyAlignment="1">
      <alignment horizontal="left" vertical="top" wrapText="1"/>
    </xf>
    <xf numFmtId="0" fontId="38" fillId="0" borderId="28" xfId="8" applyFont="1" applyFill="1" applyBorder="1" applyAlignment="1">
      <alignment horizontal="left" vertical="top"/>
    </xf>
    <xf numFmtId="0" fontId="38" fillId="0" borderId="12" xfId="3" applyFont="1" applyFill="1" applyBorder="1" applyAlignment="1">
      <alignment horizontal="center" vertical="top" wrapText="1"/>
    </xf>
    <xf numFmtId="4" fontId="48" fillId="0" borderId="12" xfId="3" applyNumberFormat="1" applyFont="1" applyFill="1" applyBorder="1" applyAlignment="1">
      <alignment horizontal="left" vertical="top" wrapText="1"/>
    </xf>
    <xf numFmtId="4" fontId="48" fillId="0" borderId="12" xfId="3" applyNumberFormat="1" applyFont="1" applyFill="1" applyBorder="1" applyAlignment="1">
      <alignment horizontal="center" vertical="top" wrapText="1"/>
    </xf>
    <xf numFmtId="0" fontId="38" fillId="0" borderId="12" xfId="8" applyFont="1" applyFill="1" applyBorder="1" applyAlignment="1">
      <alignment horizontal="left" vertical="top"/>
    </xf>
    <xf numFmtId="0" fontId="41" fillId="0" borderId="15" xfId="8" applyFont="1" applyFill="1" applyBorder="1" applyAlignment="1">
      <alignment horizontal="left" vertical="top"/>
    </xf>
    <xf numFmtId="4" fontId="41" fillId="0" borderId="15" xfId="8" applyNumberFormat="1" applyFont="1" applyFill="1" applyBorder="1" applyAlignment="1">
      <alignment horizontal="center" vertical="top"/>
    </xf>
    <xf numFmtId="0" fontId="10" fillId="0" borderId="0" xfId="8" applyBorder="1"/>
    <xf numFmtId="2" fontId="17" fillId="0" borderId="12" xfId="7" applyNumberFormat="1" applyFont="1" applyBorder="1" applyAlignment="1">
      <alignment horizontal="center" vertical="center"/>
    </xf>
    <xf numFmtId="0" fontId="17" fillId="4" borderId="12" xfId="7" applyFont="1" applyFill="1" applyBorder="1"/>
    <xf numFmtId="0" fontId="17" fillId="0" borderId="12" xfId="7" applyFont="1" applyFill="1" applyBorder="1"/>
    <xf numFmtId="0" fontId="17" fillId="0" borderId="12" xfId="7" applyFont="1" applyFill="1" applyBorder="1" applyAlignment="1">
      <alignment wrapText="1"/>
    </xf>
    <xf numFmtId="2" fontId="18" fillId="0" borderId="12" xfId="7" applyNumberFormat="1" applyFont="1" applyFill="1" applyBorder="1" applyAlignment="1">
      <alignment horizontal="center" wrapText="1"/>
    </xf>
    <xf numFmtId="0" fontId="1" fillId="0" borderId="0" xfId="13" applyFont="1" applyBorder="1" applyAlignment="1"/>
    <xf numFmtId="0" fontId="1" fillId="0" borderId="0" xfId="13" applyFont="1" applyAlignment="1">
      <alignment horizontal="right"/>
    </xf>
    <xf numFmtId="164" fontId="18" fillId="2" borderId="12" xfId="2" applyFont="1" applyFill="1" applyBorder="1" applyAlignment="1">
      <alignment wrapText="1"/>
    </xf>
    <xf numFmtId="0" fontId="10" fillId="0" borderId="12" xfId="6" applyFont="1" applyBorder="1" applyAlignment="1">
      <alignment horizontal="center"/>
    </xf>
    <xf numFmtId="164" fontId="36" fillId="0" borderId="12" xfId="6" applyNumberFormat="1" applyFont="1" applyBorder="1"/>
    <xf numFmtId="49" fontId="17" fillId="9" borderId="28" xfId="5" applyNumberFormat="1" applyFont="1" applyFill="1" applyBorder="1" applyAlignment="1" applyProtection="1">
      <alignment horizontal="left" vertical="center" wrapText="1"/>
    </xf>
    <xf numFmtId="164" fontId="17" fillId="9" borderId="15" xfId="2" applyFont="1" applyFill="1" applyBorder="1" applyAlignment="1">
      <alignment horizontal="right"/>
    </xf>
    <xf numFmtId="164" fontId="17" fillId="9" borderId="28" xfId="2" applyFont="1" applyFill="1" applyBorder="1" applyAlignment="1">
      <alignment horizontal="right" wrapText="1"/>
    </xf>
    <xf numFmtId="164" fontId="17" fillId="9" borderId="12" xfId="2" applyFont="1" applyFill="1" applyBorder="1" applyAlignment="1">
      <alignment horizontal="center" vertical="center"/>
    </xf>
    <xf numFmtId="167" fontId="17" fillId="9" borderId="29" xfId="2" applyNumberFormat="1" applyFont="1" applyFill="1" applyBorder="1" applyAlignment="1">
      <alignment horizontal="center" vertical="center"/>
    </xf>
    <xf numFmtId="4" fontId="17" fillId="9" borderId="12" xfId="5" applyNumberFormat="1" applyFont="1" applyFill="1" applyBorder="1" applyAlignment="1">
      <alignment horizontal="center" vertical="center"/>
    </xf>
    <xf numFmtId="4" fontId="17" fillId="9" borderId="29" xfId="5" applyNumberFormat="1" applyFont="1" applyFill="1" applyBorder="1" applyAlignment="1">
      <alignment horizontal="center" vertical="center"/>
    </xf>
    <xf numFmtId="165" fontId="17" fillId="9" borderId="12" xfId="5" applyNumberFormat="1" applyFont="1" applyFill="1" applyBorder="1"/>
    <xf numFmtId="4" fontId="23" fillId="0" borderId="12" xfId="0" applyNumberFormat="1" applyFont="1" applyFill="1" applyBorder="1" applyAlignment="1">
      <alignment horizontal="center" vertical="center" wrapText="1" shrinkToFit="1"/>
    </xf>
    <xf numFmtId="4" fontId="23" fillId="4" borderId="12" xfId="0" applyNumberFormat="1" applyFont="1" applyFill="1" applyBorder="1" applyAlignment="1">
      <alignment horizontal="center" vertical="center" wrapText="1" shrinkToFit="1"/>
    </xf>
    <xf numFmtId="0" fontId="23" fillId="4" borderId="12" xfId="0" applyFont="1" applyFill="1" applyBorder="1" applyAlignment="1">
      <alignment horizontal="left" wrapText="1"/>
    </xf>
    <xf numFmtId="0" fontId="23" fillId="4" borderId="12" xfId="0" applyFont="1" applyFill="1" applyBorder="1" applyAlignment="1">
      <alignment horizontal="center" wrapText="1"/>
    </xf>
    <xf numFmtId="4" fontId="23" fillId="4" borderId="12" xfId="0" applyNumberFormat="1" applyFont="1" applyFill="1" applyBorder="1" applyAlignment="1">
      <alignment horizontal="center" wrapText="1"/>
    </xf>
    <xf numFmtId="0" fontId="3" fillId="4" borderId="0" xfId="0" applyFont="1" applyFill="1" applyAlignment="1">
      <alignment horizontal="left"/>
    </xf>
    <xf numFmtId="4" fontId="21" fillId="4" borderId="12" xfId="0" applyNumberFormat="1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left" wrapText="1"/>
    </xf>
    <xf numFmtId="0" fontId="31" fillId="0" borderId="0" xfId="0" applyFont="1" applyAlignment="1">
      <alignment horizontal="center" wrapText="1"/>
    </xf>
    <xf numFmtId="4" fontId="31" fillId="0" borderId="0" xfId="0" applyNumberFormat="1" applyFont="1" applyAlignment="1">
      <alignment horizontal="center" wrapText="1"/>
    </xf>
    <xf numFmtId="4" fontId="31" fillId="0" borderId="0" xfId="0" applyNumberFormat="1" applyFont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0" fillId="0" borderId="26" xfId="0" applyBorder="1" applyAlignment="1">
      <alignment horizontal="center"/>
    </xf>
    <xf numFmtId="0" fontId="1" fillId="0" borderId="28" xfId="0" applyFont="1" applyBorder="1" applyAlignment="1">
      <alignment horizontal="center" vertical="top" wrapText="1"/>
    </xf>
    <xf numFmtId="0" fontId="0" fillId="0" borderId="27" xfId="0" applyBorder="1" applyAlignment="1"/>
    <xf numFmtId="0" fontId="1" fillId="0" borderId="31" xfId="0" applyFont="1" applyBorder="1" applyAlignment="1">
      <alignment horizontal="left" vertical="top" wrapText="1"/>
    </xf>
    <xf numFmtId="166" fontId="17" fillId="0" borderId="31" xfId="0" applyNumberFormat="1" applyFont="1" applyBorder="1" applyAlignment="1">
      <alignment horizontal="left" wrapText="1"/>
    </xf>
    <xf numFmtId="166" fontId="17" fillId="0" borderId="31" xfId="0" applyNumberFormat="1" applyFont="1" applyFill="1" applyBorder="1" applyAlignment="1">
      <alignment horizontal="left" wrapText="1"/>
    </xf>
    <xf numFmtId="0" fontId="24" fillId="0" borderId="12" xfId="0" applyFont="1" applyBorder="1" applyAlignment="1">
      <alignment horizontal="right" vertical="top" wrapText="1"/>
    </xf>
    <xf numFmtId="0" fontId="0" fillId="0" borderId="0" xfId="0" applyAlignment="1">
      <alignment horizontal="center"/>
    </xf>
    <xf numFmtId="0" fontId="1" fillId="0" borderId="12" xfId="0" applyFont="1" applyBorder="1" applyAlignment="1">
      <alignment horizontal="center" vertical="top" wrapText="1"/>
    </xf>
    <xf numFmtId="164" fontId="1" fillId="0" borderId="12" xfId="2" applyFont="1" applyFill="1" applyBorder="1" applyAlignment="1">
      <alignment vertical="top" wrapText="1"/>
    </xf>
    <xf numFmtId="0" fontId="7" fillId="0" borderId="0" xfId="0" applyFont="1" applyAlignment="1">
      <alignment horizontal="center" vertical="center" wrapText="1"/>
    </xf>
    <xf numFmtId="164" fontId="0" fillId="0" borderId="30" xfId="2" applyFont="1" applyBorder="1" applyAlignment="1">
      <alignment wrapText="1"/>
    </xf>
    <xf numFmtId="164" fontId="17" fillId="2" borderId="12" xfId="2" applyFont="1" applyFill="1" applyBorder="1" applyAlignment="1">
      <alignment horizontal="center" vertical="center" wrapText="1"/>
    </xf>
    <xf numFmtId="164" fontId="1" fillId="2" borderId="12" xfId="2" applyFont="1" applyFill="1" applyBorder="1" applyAlignment="1">
      <alignment horizontal="center" vertical="center" wrapText="1"/>
    </xf>
    <xf numFmtId="165" fontId="1" fillId="2" borderId="12" xfId="0" applyNumberFormat="1" applyFont="1" applyFill="1" applyBorder="1" applyAlignment="1">
      <alignment horizontal="center" vertical="center" wrapText="1"/>
    </xf>
    <xf numFmtId="0" fontId="23" fillId="2" borderId="12" xfId="3" applyFont="1" applyFill="1" applyBorder="1" applyAlignment="1">
      <alignment horizontal="left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wrapText="1"/>
    </xf>
    <xf numFmtId="164" fontId="24" fillId="0" borderId="12" xfId="2" applyFont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9" fillId="0" borderId="12" xfId="0" applyFont="1" applyBorder="1" applyAlignment="1">
      <alignment horizontal="center" vertical="top" wrapText="1"/>
    </xf>
    <xf numFmtId="0" fontId="8" fillId="0" borderId="26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14" fontId="9" fillId="0" borderId="12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right" wrapText="1"/>
    </xf>
    <xf numFmtId="0" fontId="5" fillId="0" borderId="0" xfId="0" applyFont="1" applyBorder="1" applyAlignment="1">
      <alignment horizontal="right" vertical="top" wrapText="1"/>
    </xf>
    <xf numFmtId="0" fontId="5" fillId="0" borderId="0" xfId="0" applyFont="1" applyAlignment="1">
      <alignment horizontal="right" wrapText="1"/>
    </xf>
    <xf numFmtId="0" fontId="6" fillId="0" borderId="26" xfId="0" applyFont="1" applyBorder="1" applyAlignment="1">
      <alignment horizontal="right" vertical="top" wrapText="1"/>
    </xf>
    <xf numFmtId="0" fontId="5" fillId="0" borderId="27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7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" fontId="5" fillId="0" borderId="14" xfId="0" applyNumberFormat="1" applyFont="1" applyFill="1" applyBorder="1" applyAlignment="1">
      <alignment horizontal="center" vertical="center" wrapText="1"/>
    </xf>
    <xf numFmtId="4" fontId="5" fillId="0" borderId="15" xfId="0" applyNumberFormat="1" applyFont="1" applyFill="1" applyBorder="1" applyAlignment="1">
      <alignment horizontal="center" vertical="center" wrapText="1"/>
    </xf>
    <xf numFmtId="4" fontId="5" fillId="0" borderId="19" xfId="0" applyNumberFormat="1" applyFont="1" applyFill="1" applyBorder="1" applyAlignment="1">
      <alignment horizontal="center" vertical="center" wrapText="1"/>
    </xf>
    <xf numFmtId="4" fontId="5" fillId="0" borderId="20" xfId="0" applyNumberFormat="1" applyFont="1" applyFill="1" applyBorder="1" applyAlignment="1">
      <alignment horizontal="center" vertical="center" wrapText="1"/>
    </xf>
    <xf numFmtId="4" fontId="5" fillId="0" borderId="17" xfId="0" applyNumberFormat="1" applyFont="1" applyFill="1" applyBorder="1" applyAlignment="1">
      <alignment horizontal="center" vertical="center" wrapText="1"/>
    </xf>
    <xf numFmtId="4" fontId="5" fillId="0" borderId="18" xfId="0" applyNumberFormat="1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vertical="center" wrapText="1"/>
    </xf>
    <xf numFmtId="4" fontId="5" fillId="0" borderId="3" xfId="0" applyNumberFormat="1" applyFont="1" applyFill="1" applyBorder="1" applyAlignment="1">
      <alignment vertical="center" wrapText="1"/>
    </xf>
    <xf numFmtId="4" fontId="5" fillId="0" borderId="1" xfId="2" applyNumberFormat="1" applyFont="1" applyFill="1" applyBorder="1" applyAlignment="1">
      <alignment vertical="center" wrapText="1"/>
    </xf>
    <xf numFmtId="4" fontId="5" fillId="0" borderId="3" xfId="2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11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4" fontId="5" fillId="0" borderId="24" xfId="0" applyNumberFormat="1" applyFont="1" applyFill="1" applyBorder="1" applyAlignment="1">
      <alignment horizontal="center" vertical="center" wrapText="1"/>
    </xf>
    <xf numFmtId="4" fontId="5" fillId="0" borderId="25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right" vertical="center" wrapText="1"/>
    </xf>
    <xf numFmtId="49" fontId="5" fillId="0" borderId="3" xfId="0" applyNumberFormat="1" applyFont="1" applyBorder="1" applyAlignment="1">
      <alignment horizontal="right"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3" fillId="0" borderId="31" xfId="0" applyNumberFormat="1" applyFont="1" applyFill="1" applyBorder="1" applyAlignment="1">
      <alignment horizontal="center" vertical="center" wrapText="1"/>
    </xf>
    <xf numFmtId="0" fontId="23" fillId="0" borderId="27" xfId="0" applyNumberFormat="1" applyFont="1" applyFill="1" applyBorder="1" applyAlignment="1">
      <alignment horizontal="center" vertical="center" wrapText="1"/>
    </xf>
    <xf numFmtId="0" fontId="23" fillId="0" borderId="33" xfId="0" applyNumberFormat="1" applyFont="1" applyFill="1" applyBorder="1" applyAlignment="1">
      <alignment horizontal="center" vertical="center" wrapText="1"/>
    </xf>
    <xf numFmtId="0" fontId="23" fillId="0" borderId="0" xfId="0" applyNumberFormat="1" applyFont="1" applyFill="1" applyBorder="1" applyAlignment="1">
      <alignment horizontal="center" vertical="center" wrapText="1"/>
    </xf>
    <xf numFmtId="0" fontId="23" fillId="0" borderId="34" xfId="0" applyNumberFormat="1" applyFont="1" applyFill="1" applyBorder="1" applyAlignment="1">
      <alignment horizontal="center" vertical="center" wrapText="1"/>
    </xf>
    <xf numFmtId="0" fontId="23" fillId="0" borderId="26" xfId="0" applyNumberFormat="1" applyFont="1" applyFill="1" applyBorder="1" applyAlignment="1">
      <alignment horizontal="center" vertical="center" wrapText="1"/>
    </xf>
    <xf numFmtId="0" fontId="23" fillId="4" borderId="28" xfId="0" applyFont="1" applyFill="1" applyBorder="1" applyAlignment="1">
      <alignment horizontal="left"/>
    </xf>
    <xf numFmtId="0" fontId="23" fillId="4" borderId="29" xfId="0" applyFont="1" applyFill="1" applyBorder="1" applyAlignment="1">
      <alignment horizontal="left"/>
    </xf>
    <xf numFmtId="0" fontId="20" fillId="0" borderId="0" xfId="0" applyFont="1" applyAlignment="1">
      <alignment horizontal="center"/>
    </xf>
    <xf numFmtId="49" fontId="17" fillId="0" borderId="32" xfId="0" applyNumberFormat="1" applyFont="1" applyBorder="1" applyAlignment="1" applyProtection="1">
      <alignment horizontal="center" vertical="center" wrapText="1"/>
    </xf>
    <xf numFmtId="49" fontId="17" fillId="0" borderId="0" xfId="0" applyNumberFormat="1" applyFont="1" applyBorder="1" applyAlignment="1" applyProtection="1">
      <alignment horizontal="center" vertical="center" wrapText="1"/>
    </xf>
    <xf numFmtId="164" fontId="17" fillId="4" borderId="28" xfId="2" applyFont="1" applyFill="1" applyBorder="1" applyAlignment="1">
      <alignment horizontal="center" vertical="center" wrapText="1"/>
    </xf>
    <xf numFmtId="164" fontId="17" fillId="4" borderId="30" xfId="2" applyFont="1" applyFill="1" applyBorder="1" applyAlignment="1">
      <alignment horizontal="center" vertical="center" wrapText="1"/>
    </xf>
    <xf numFmtId="0" fontId="17" fillId="8" borderId="38" xfId="3" applyFont="1" applyFill="1" applyBorder="1" applyAlignment="1">
      <alignment horizontal="left" wrapText="1"/>
    </xf>
    <xf numFmtId="0" fontId="17" fillId="8" borderId="39" xfId="3" applyFont="1" applyFill="1" applyBorder="1" applyAlignment="1">
      <alignment horizontal="left" wrapText="1"/>
    </xf>
    <xf numFmtId="4" fontId="18" fillId="8" borderId="31" xfId="3" applyNumberFormat="1" applyFont="1" applyFill="1" applyBorder="1" applyAlignment="1">
      <alignment horizontal="center" wrapText="1"/>
    </xf>
    <xf numFmtId="4" fontId="18" fillId="8" borderId="39" xfId="3" applyNumberFormat="1" applyFont="1" applyFill="1" applyBorder="1" applyAlignment="1">
      <alignment horizontal="center" wrapText="1"/>
    </xf>
    <xf numFmtId="0" fontId="20" fillId="0" borderId="0" xfId="10" applyFont="1" applyBorder="1" applyAlignment="1">
      <alignment horizontal="center"/>
    </xf>
    <xf numFmtId="0" fontId="17" fillId="8" borderId="12" xfId="3" applyFont="1" applyFill="1" applyBorder="1" applyAlignment="1">
      <alignment horizontal="center" vertical="center" wrapText="1"/>
    </xf>
    <xf numFmtId="0" fontId="18" fillId="4" borderId="29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49" fontId="3" fillId="0" borderId="0" xfId="2" applyNumberFormat="1" applyFont="1" applyBorder="1" applyAlignment="1">
      <alignment horizontal="center"/>
    </xf>
    <xf numFmtId="0" fontId="15" fillId="0" borderId="31" xfId="0" applyNumberFormat="1" applyFont="1" applyFill="1" applyBorder="1" applyAlignment="1">
      <alignment horizontal="center" vertical="center" wrapText="1"/>
    </xf>
    <xf numFmtId="0" fontId="15" fillId="0" borderId="27" xfId="0" applyNumberFormat="1" applyFont="1" applyFill="1" applyBorder="1" applyAlignment="1">
      <alignment horizontal="center" vertical="center" wrapText="1"/>
    </xf>
    <xf numFmtId="0" fontId="15" fillId="0" borderId="33" xfId="0" applyNumberFormat="1" applyFont="1" applyFill="1" applyBorder="1" applyAlignment="1">
      <alignment horizontal="center" vertical="center" wrapText="1"/>
    </xf>
    <xf numFmtId="0" fontId="15" fillId="0" borderId="0" xfId="0" applyNumberFormat="1" applyFont="1" applyFill="1" applyBorder="1" applyAlignment="1">
      <alignment horizontal="center" vertical="center" wrapText="1"/>
    </xf>
    <xf numFmtId="0" fontId="15" fillId="0" borderId="34" xfId="0" applyNumberFormat="1" applyFont="1" applyFill="1" applyBorder="1" applyAlignment="1">
      <alignment horizontal="center" vertical="center" wrapText="1"/>
    </xf>
    <xf numFmtId="0" fontId="15" fillId="0" borderId="26" xfId="0" applyNumberFormat="1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4" fontId="17" fillId="0" borderId="26" xfId="0" applyNumberFormat="1" applyFont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8" fillId="3" borderId="29" xfId="0" applyFont="1" applyFill="1" applyBorder="1" applyAlignment="1">
      <alignment horizontal="center"/>
    </xf>
    <xf numFmtId="0" fontId="23" fillId="4" borderId="28" xfId="0" applyFont="1" applyFill="1" applyBorder="1" applyAlignment="1">
      <alignment horizontal="center"/>
    </xf>
    <xf numFmtId="0" fontId="23" fillId="4" borderId="29" xfId="0" applyFont="1" applyFill="1" applyBorder="1" applyAlignment="1">
      <alignment horizontal="center"/>
    </xf>
    <xf numFmtId="0" fontId="23" fillId="4" borderId="30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8" xfId="0" applyBorder="1" applyAlignment="1">
      <alignment horizontal="right"/>
    </xf>
    <xf numFmtId="0" fontId="0" fillId="0" borderId="29" xfId="0" applyBorder="1" applyAlignment="1">
      <alignment horizontal="right"/>
    </xf>
    <xf numFmtId="0" fontId="0" fillId="0" borderId="30" xfId="0" applyBorder="1" applyAlignment="1">
      <alignment horizontal="right"/>
    </xf>
    <xf numFmtId="49" fontId="0" fillId="0" borderId="0" xfId="0" applyNumberFormat="1" applyAlignment="1">
      <alignment horizontal="center"/>
    </xf>
    <xf numFmtId="0" fontId="21" fillId="0" borderId="28" xfId="0" applyFont="1" applyFill="1" applyBorder="1" applyAlignment="1">
      <alignment horizontal="center" vertical="center" wrapText="1"/>
    </xf>
    <xf numFmtId="0" fontId="21" fillId="0" borderId="30" xfId="0" applyFont="1" applyFill="1" applyBorder="1" applyAlignment="1">
      <alignment horizontal="center" vertical="center" wrapText="1"/>
    </xf>
    <xf numFmtId="0" fontId="21" fillId="0" borderId="28" xfId="0" applyFont="1" applyFill="1" applyBorder="1" applyAlignment="1">
      <alignment horizontal="right" vertical="center"/>
    </xf>
    <xf numFmtId="0" fontId="21" fillId="0" borderId="29" xfId="0" applyFont="1" applyFill="1" applyBorder="1" applyAlignment="1">
      <alignment horizontal="right" vertical="center"/>
    </xf>
    <xf numFmtId="0" fontId="18" fillId="0" borderId="28" xfId="0" applyFont="1" applyFill="1" applyBorder="1" applyAlignment="1">
      <alignment horizontal="left" vertical="center" wrapText="1"/>
    </xf>
    <xf numFmtId="0" fontId="18" fillId="0" borderId="29" xfId="0" applyFont="1" applyFill="1" applyBorder="1" applyAlignment="1">
      <alignment horizontal="left" vertical="center" wrapText="1"/>
    </xf>
    <xf numFmtId="0" fontId="18" fillId="0" borderId="30" xfId="0" applyFont="1" applyFill="1" applyBorder="1" applyAlignment="1">
      <alignment horizontal="left" vertical="center" wrapText="1"/>
    </xf>
    <xf numFmtId="0" fontId="10" fillId="0" borderId="0" xfId="6" applyFont="1" applyAlignment="1">
      <alignment horizontal="center"/>
    </xf>
    <xf numFmtId="0" fontId="0" fillId="0" borderId="30" xfId="0" applyBorder="1" applyAlignment="1">
      <alignment horizontal="center"/>
    </xf>
    <xf numFmtId="0" fontId="8" fillId="0" borderId="12" xfId="0" applyFont="1" applyBorder="1" applyAlignment="1">
      <alignment horizontal="center" wrapText="1"/>
    </xf>
    <xf numFmtId="0" fontId="17" fillId="4" borderId="46" xfId="3" applyFont="1" applyFill="1" applyBorder="1" applyAlignment="1">
      <alignment horizontal="left" wrapText="1"/>
    </xf>
    <xf numFmtId="0" fontId="17" fillId="4" borderId="30" xfId="3" applyFont="1" applyFill="1" applyBorder="1" applyAlignment="1">
      <alignment horizontal="left" wrapText="1"/>
    </xf>
    <xf numFmtId="4" fontId="17" fillId="4" borderId="28" xfId="3" applyNumberFormat="1" applyFont="1" applyFill="1" applyBorder="1" applyAlignment="1">
      <alignment horizontal="center" wrapText="1"/>
    </xf>
    <xf numFmtId="4" fontId="17" fillId="4" borderId="30" xfId="3" applyNumberFormat="1" applyFont="1" applyFill="1" applyBorder="1" applyAlignment="1">
      <alignment horizontal="center" wrapText="1"/>
    </xf>
    <xf numFmtId="0" fontId="17" fillId="4" borderId="46" xfId="3" applyFont="1" applyFill="1" applyBorder="1" applyAlignment="1">
      <alignment horizontal="left" vertical="center" wrapText="1"/>
    </xf>
    <xf numFmtId="0" fontId="17" fillId="4" borderId="30" xfId="3" applyFont="1" applyFill="1" applyBorder="1" applyAlignment="1">
      <alignment horizontal="left" vertical="center" wrapText="1"/>
    </xf>
    <xf numFmtId="0" fontId="1" fillId="0" borderId="26" xfId="10" applyFont="1" applyBorder="1" applyAlignment="1">
      <alignment horizontal="center"/>
    </xf>
    <xf numFmtId="0" fontId="17" fillId="8" borderId="41" xfId="3" applyFont="1" applyFill="1" applyBorder="1" applyAlignment="1">
      <alignment horizontal="center" vertical="center" wrapText="1"/>
    </xf>
    <xf numFmtId="0" fontId="17" fillId="8" borderId="42" xfId="3" applyFont="1" applyFill="1" applyBorder="1" applyAlignment="1">
      <alignment horizontal="center" vertical="center" wrapText="1"/>
    </xf>
    <xf numFmtId="0" fontId="17" fillId="8" borderId="44" xfId="3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49" fontId="0" fillId="0" borderId="26" xfId="0" applyNumberFormat="1" applyBorder="1" applyAlignment="1">
      <alignment horizontal="center"/>
    </xf>
    <xf numFmtId="0" fontId="1" fillId="0" borderId="12" xfId="0" applyFont="1" applyBorder="1" applyAlignment="1">
      <alignment horizontal="center" vertical="top" wrapText="1"/>
    </xf>
    <xf numFmtId="49" fontId="20" fillId="0" borderId="26" xfId="0" applyNumberFormat="1" applyFont="1" applyBorder="1" applyAlignment="1">
      <alignment horizontal="left"/>
    </xf>
    <xf numFmtId="0" fontId="20" fillId="0" borderId="29" xfId="0" applyFont="1" applyBorder="1" applyAlignment="1">
      <alignment horizontal="left" wrapText="1"/>
    </xf>
    <xf numFmtId="0" fontId="3" fillId="0" borderId="28" xfId="0" applyFont="1" applyBorder="1" applyAlignment="1">
      <alignment vertical="top" wrapText="1"/>
    </xf>
    <xf numFmtId="0" fontId="3" fillId="0" borderId="30" xfId="0" applyFont="1" applyBorder="1" applyAlignment="1">
      <alignment vertical="top" wrapText="1"/>
    </xf>
    <xf numFmtId="0" fontId="20" fillId="0" borderId="29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3" fillId="0" borderId="28" xfId="0" applyFont="1" applyBorder="1" applyAlignment="1">
      <alignment horizontal="center" wrapText="1"/>
    </xf>
    <xf numFmtId="0" fontId="3" fillId="0" borderId="29" xfId="0" applyFont="1" applyBorder="1" applyAlignment="1">
      <alignment horizontal="center" wrapText="1"/>
    </xf>
    <xf numFmtId="0" fontId="3" fillId="0" borderId="30" xfId="0" applyFont="1" applyBorder="1" applyAlignment="1">
      <alignment horizontal="center" wrapText="1"/>
    </xf>
    <xf numFmtId="0" fontId="3" fillId="0" borderId="28" xfId="0" applyFont="1" applyBorder="1" applyAlignment="1">
      <alignment horizontal="center" vertical="top" wrapText="1"/>
    </xf>
    <xf numFmtId="0" fontId="3" fillId="0" borderId="29" xfId="0" applyFont="1" applyBorder="1" applyAlignment="1">
      <alignment horizontal="center" vertical="top" wrapText="1"/>
    </xf>
    <xf numFmtId="0" fontId="3" fillId="0" borderId="30" xfId="0" applyFont="1" applyBorder="1" applyAlignment="1">
      <alignment horizontal="center" vertical="top" wrapText="1"/>
    </xf>
    <xf numFmtId="49" fontId="17" fillId="0" borderId="31" xfId="5" applyNumberFormat="1" applyFont="1" applyFill="1" applyBorder="1" applyAlignment="1" applyProtection="1">
      <alignment horizontal="center" vertical="center" wrapText="1"/>
    </xf>
    <xf numFmtId="49" fontId="17" fillId="0" borderId="33" xfId="5" applyNumberFormat="1" applyFont="1" applyFill="1" applyBorder="1" applyAlignment="1" applyProtection="1">
      <alignment horizontal="center" vertical="center" wrapText="1"/>
    </xf>
    <xf numFmtId="49" fontId="17" fillId="0" borderId="34" xfId="5" applyNumberFormat="1" applyFont="1" applyFill="1" applyBorder="1" applyAlignment="1" applyProtection="1">
      <alignment horizontal="center" vertical="center" wrapText="1"/>
    </xf>
    <xf numFmtId="0" fontId="0" fillId="0" borderId="26" xfId="0" applyBorder="1" applyAlignment="1">
      <alignment horizontal="center"/>
    </xf>
    <xf numFmtId="164" fontId="17" fillId="0" borderId="14" xfId="2" applyFont="1" applyFill="1" applyBorder="1" applyAlignment="1">
      <alignment horizontal="center" vertical="center"/>
    </xf>
    <xf numFmtId="164" fontId="17" fillId="0" borderId="35" xfId="2" applyFont="1" applyFill="1" applyBorder="1" applyAlignment="1">
      <alignment horizontal="center" vertical="center"/>
    </xf>
    <xf numFmtId="164" fontId="17" fillId="0" borderId="15" xfId="2" applyFont="1" applyFill="1" applyBorder="1" applyAlignment="1">
      <alignment horizontal="center" vertical="center"/>
    </xf>
    <xf numFmtId="49" fontId="16" fillId="0" borderId="32" xfId="0" applyNumberFormat="1" applyFont="1" applyBorder="1" applyAlignment="1" applyProtection="1">
      <alignment horizontal="center" vertical="center" wrapText="1"/>
    </xf>
    <xf numFmtId="49" fontId="16" fillId="0" borderId="0" xfId="0" applyNumberFormat="1" applyFont="1" applyBorder="1" applyAlignment="1" applyProtection="1">
      <alignment horizontal="center" vertical="center" wrapText="1"/>
    </xf>
    <xf numFmtId="49" fontId="1" fillId="0" borderId="26" xfId="10" applyNumberFormat="1" applyFont="1" applyBorder="1" applyAlignment="1">
      <alignment horizontal="center"/>
    </xf>
    <xf numFmtId="0" fontId="18" fillId="4" borderId="28" xfId="0" applyFont="1" applyFill="1" applyBorder="1" applyAlignment="1">
      <alignment horizontal="center" wrapText="1"/>
    </xf>
    <xf numFmtId="0" fontId="18" fillId="4" borderId="29" xfId="0" applyFont="1" applyFill="1" applyBorder="1" applyAlignment="1">
      <alignment horizontal="center" wrapText="1"/>
    </xf>
    <xf numFmtId="0" fontId="33" fillId="4" borderId="31" xfId="0" applyFont="1" applyFill="1" applyBorder="1" applyAlignment="1">
      <alignment horizontal="right"/>
    </xf>
    <xf numFmtId="0" fontId="33" fillId="4" borderId="27" xfId="0" applyFont="1" applyFill="1" applyBorder="1" applyAlignment="1">
      <alignment horizontal="right"/>
    </xf>
    <xf numFmtId="0" fontId="0" fillId="0" borderId="27" xfId="0" applyBorder="1" applyAlignment="1">
      <alignment horizontal="center" wrapText="1"/>
    </xf>
    <xf numFmtId="0" fontId="1" fillId="0" borderId="14" xfId="0" applyFont="1" applyBorder="1" applyAlignment="1">
      <alignment horizontal="center" vertical="top" wrapText="1"/>
    </xf>
    <xf numFmtId="0" fontId="1" fillId="0" borderId="35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164" fontId="1" fillId="0" borderId="28" xfId="2" applyFont="1" applyBorder="1" applyAlignment="1">
      <alignment horizontal="center" vertical="top" wrapText="1"/>
    </xf>
    <xf numFmtId="164" fontId="1" fillId="0" borderId="29" xfId="2" applyFont="1" applyBorder="1" applyAlignment="1">
      <alignment horizontal="center" vertical="top" wrapText="1"/>
    </xf>
    <xf numFmtId="164" fontId="1" fillId="0" borderId="30" xfId="2" applyFont="1" applyBorder="1" applyAlignment="1">
      <alignment horizontal="center" vertical="top" wrapText="1"/>
    </xf>
    <xf numFmtId="164" fontId="24" fillId="0" borderId="28" xfId="0" applyNumberFormat="1" applyFont="1" applyBorder="1" applyAlignment="1">
      <alignment horizontal="center" vertical="top" wrapText="1"/>
    </xf>
    <xf numFmtId="0" fontId="24" fillId="0" borderId="29" xfId="0" applyFont="1" applyBorder="1" applyAlignment="1">
      <alignment horizontal="center" vertical="top" wrapText="1"/>
    </xf>
    <xf numFmtId="0" fontId="24" fillId="0" borderId="30" xfId="0" applyFont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1" fillId="0" borderId="31" xfId="0" applyFont="1" applyBorder="1" applyAlignment="1">
      <alignment horizontal="center" vertical="top" wrapText="1"/>
    </xf>
    <xf numFmtId="0" fontId="1" fillId="0" borderId="27" xfId="0" applyFont="1" applyBorder="1" applyAlignment="1">
      <alignment horizontal="center" vertical="top" wrapText="1"/>
    </xf>
    <xf numFmtId="0" fontId="1" fillId="0" borderId="39" xfId="0" applyFont="1" applyBorder="1" applyAlignment="1">
      <alignment horizontal="center" vertical="top" wrapText="1"/>
    </xf>
    <xf numFmtId="0" fontId="1" fillId="0" borderId="33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48" xfId="0" applyFont="1" applyBorder="1" applyAlignment="1">
      <alignment horizontal="center" vertical="top" wrapText="1"/>
    </xf>
    <xf numFmtId="0" fontId="1" fillId="0" borderId="34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center" vertical="top" wrapText="1"/>
    </xf>
    <xf numFmtId="0" fontId="1" fillId="0" borderId="49" xfId="0" applyFont="1" applyBorder="1" applyAlignment="1">
      <alignment horizontal="center" vertical="top" wrapText="1"/>
    </xf>
    <xf numFmtId="0" fontId="1" fillId="0" borderId="28" xfId="0" applyFont="1" applyBorder="1" applyAlignment="1">
      <alignment horizontal="center" vertical="top" wrapText="1"/>
    </xf>
    <xf numFmtId="0" fontId="1" fillId="0" borderId="29" xfId="0" applyFont="1" applyBorder="1" applyAlignment="1">
      <alignment horizontal="center" vertical="top" wrapText="1"/>
    </xf>
    <xf numFmtId="0" fontId="1" fillId="0" borderId="30" xfId="0" applyFont="1" applyBorder="1" applyAlignment="1">
      <alignment horizontal="center" vertical="top" wrapText="1"/>
    </xf>
    <xf numFmtId="49" fontId="20" fillId="0" borderId="26" xfId="0" applyNumberFormat="1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49" fontId="20" fillId="0" borderId="29" xfId="0" applyNumberFormat="1" applyFont="1" applyBorder="1" applyAlignment="1">
      <alignment horizontal="left" wrapText="1"/>
    </xf>
    <xf numFmtId="0" fontId="20" fillId="0" borderId="0" xfId="0" applyFont="1" applyAlignment="1">
      <alignment horizontal="left" wrapText="1"/>
    </xf>
    <xf numFmtId="0" fontId="24" fillId="4" borderId="0" xfId="0" applyFont="1" applyFill="1" applyBorder="1" applyAlignment="1">
      <alignment horizontal="center"/>
    </xf>
    <xf numFmtId="0" fontId="24" fillId="4" borderId="26" xfId="0" applyFont="1" applyFill="1" applyBorder="1" applyAlignment="1">
      <alignment horizontal="center"/>
    </xf>
    <xf numFmtId="0" fontId="33" fillId="4" borderId="28" xfId="0" applyFont="1" applyFill="1" applyBorder="1" applyAlignment="1">
      <alignment horizontal="center"/>
    </xf>
    <xf numFmtId="0" fontId="33" fillId="4" borderId="29" xfId="0" applyFont="1" applyFill="1" applyBorder="1" applyAlignment="1">
      <alignment horizontal="center"/>
    </xf>
    <xf numFmtId="0" fontId="33" fillId="4" borderId="30" xfId="0" applyFont="1" applyFill="1" applyBorder="1" applyAlignment="1">
      <alignment horizontal="center"/>
    </xf>
    <xf numFmtId="49" fontId="25" fillId="0" borderId="32" xfId="0" applyNumberFormat="1" applyFont="1" applyBorder="1" applyAlignment="1" applyProtection="1">
      <alignment horizontal="center" vertical="center" wrapText="1"/>
    </xf>
    <xf numFmtId="49" fontId="25" fillId="0" borderId="0" xfId="0" applyNumberFormat="1" applyFont="1" applyBorder="1" applyAlignment="1" applyProtection="1">
      <alignment horizontal="center" vertical="center" wrapText="1"/>
    </xf>
    <xf numFmtId="165" fontId="3" fillId="0" borderId="28" xfId="0" applyNumberFormat="1" applyFont="1" applyBorder="1" applyAlignment="1">
      <alignment horizontal="center" wrapText="1"/>
    </xf>
    <xf numFmtId="165" fontId="3" fillId="0" borderId="29" xfId="0" applyNumberFormat="1" applyFont="1" applyBorder="1" applyAlignment="1">
      <alignment horizontal="center" wrapText="1"/>
    </xf>
    <xf numFmtId="165" fontId="3" fillId="0" borderId="30" xfId="0" applyNumberFormat="1" applyFont="1" applyBorder="1" applyAlignment="1">
      <alignment horizontal="center" wrapText="1"/>
    </xf>
    <xf numFmtId="164" fontId="3" fillId="0" borderId="28" xfId="2" applyFont="1" applyBorder="1" applyAlignment="1">
      <alignment horizontal="center" wrapText="1"/>
    </xf>
    <xf numFmtId="164" fontId="3" fillId="0" borderId="29" xfId="2" applyFont="1" applyBorder="1" applyAlignment="1">
      <alignment horizontal="center" wrapText="1"/>
    </xf>
    <xf numFmtId="164" fontId="3" fillId="0" borderId="30" xfId="2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20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28" xfId="0" applyFont="1" applyBorder="1" applyAlignment="1">
      <alignment horizontal="left" wrapText="1"/>
    </xf>
    <xf numFmtId="0" fontId="1" fillId="0" borderId="29" xfId="0" applyFont="1" applyBorder="1" applyAlignment="1">
      <alignment horizontal="left" wrapText="1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28" xfId="0" applyFont="1" applyBorder="1" applyAlignment="1">
      <alignment wrapText="1"/>
    </xf>
    <xf numFmtId="0" fontId="1" fillId="0" borderId="29" xfId="0" applyFont="1" applyBorder="1" applyAlignment="1">
      <alignment wrapText="1"/>
    </xf>
    <xf numFmtId="0" fontId="1" fillId="0" borderId="30" xfId="0" applyFont="1" applyBorder="1" applyAlignment="1">
      <alignment wrapText="1"/>
    </xf>
    <xf numFmtId="49" fontId="1" fillId="0" borderId="27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49" fontId="1" fillId="0" borderId="26" xfId="0" applyNumberFormat="1" applyFont="1" applyBorder="1" applyAlignment="1">
      <alignment wrapText="1"/>
    </xf>
    <xf numFmtId="0" fontId="0" fillId="0" borderId="26" xfId="0" applyBorder="1" applyAlignment="1">
      <alignment wrapText="1"/>
    </xf>
    <xf numFmtId="49" fontId="20" fillId="0" borderId="0" xfId="0" applyNumberFormat="1" applyFont="1" applyBorder="1" applyAlignment="1">
      <alignment horizontal="center" wrapText="1"/>
    </xf>
    <xf numFmtId="0" fontId="3" fillId="0" borderId="12" xfId="0" applyFont="1" applyBorder="1" applyAlignment="1">
      <alignment vertical="top" wrapText="1"/>
    </xf>
    <xf numFmtId="0" fontId="24" fillId="0" borderId="0" xfId="0" applyFont="1" applyAlignment="1">
      <alignment horizontal="center" wrapText="1"/>
    </xf>
    <xf numFmtId="49" fontId="17" fillId="0" borderId="40" xfId="0" applyNumberFormat="1" applyFont="1" applyBorder="1" applyAlignment="1" applyProtection="1">
      <alignment horizontal="center" vertical="center" wrapText="1"/>
    </xf>
    <xf numFmtId="49" fontId="17" fillId="0" borderId="26" xfId="0" applyNumberFormat="1" applyFont="1" applyBorder="1" applyAlignment="1" applyProtection="1">
      <alignment horizontal="center" vertical="center" wrapText="1"/>
    </xf>
    <xf numFmtId="49" fontId="43" fillId="0" borderId="28" xfId="0" applyNumberFormat="1" applyFont="1" applyBorder="1" applyAlignment="1">
      <alignment horizontal="center"/>
    </xf>
    <xf numFmtId="49" fontId="43" fillId="0" borderId="29" xfId="0" applyNumberFormat="1" applyFont="1" applyBorder="1" applyAlignment="1">
      <alignment horizontal="center"/>
    </xf>
    <xf numFmtId="0" fontId="18" fillId="0" borderId="28" xfId="3" applyFont="1" applyFill="1" applyBorder="1" applyAlignment="1">
      <alignment horizontal="center" wrapText="1"/>
    </xf>
    <xf numFmtId="0" fontId="18" fillId="0" borderId="29" xfId="3" applyFont="1" applyFill="1" applyBorder="1" applyAlignment="1">
      <alignment horizontal="center" wrapText="1"/>
    </xf>
    <xf numFmtId="0" fontId="18" fillId="0" borderId="30" xfId="3" applyFont="1" applyFill="1" applyBorder="1" applyAlignment="1">
      <alignment horizontal="center" wrapText="1"/>
    </xf>
    <xf numFmtId="0" fontId="18" fillId="0" borderId="28" xfId="0" applyFont="1" applyFill="1" applyBorder="1" applyAlignment="1">
      <alignment horizontal="right"/>
    </xf>
    <xf numFmtId="0" fontId="18" fillId="0" borderId="29" xfId="0" applyFont="1" applyFill="1" applyBorder="1" applyAlignment="1">
      <alignment horizontal="right"/>
    </xf>
    <xf numFmtId="0" fontId="18" fillId="0" borderId="30" xfId="0" applyFont="1" applyFill="1" applyBorder="1" applyAlignment="1">
      <alignment horizontal="right"/>
    </xf>
    <xf numFmtId="49" fontId="37" fillId="4" borderId="0" xfId="3" applyNumberFormat="1" applyFont="1" applyFill="1" applyBorder="1" applyAlignment="1">
      <alignment horizontal="center" wrapText="1"/>
    </xf>
    <xf numFmtId="0" fontId="21" fillId="6" borderId="28" xfId="0" applyFont="1" applyFill="1" applyBorder="1" applyAlignment="1">
      <alignment horizontal="center"/>
    </xf>
    <xf numFmtId="0" fontId="21" fillId="6" borderId="30" xfId="0" applyFont="1" applyFill="1" applyBorder="1" applyAlignment="1">
      <alignment horizontal="center"/>
    </xf>
    <xf numFmtId="0" fontId="34" fillId="4" borderId="28" xfId="0" applyFont="1" applyFill="1" applyBorder="1" applyAlignment="1">
      <alignment horizontal="center" vertical="center"/>
    </xf>
    <xf numFmtId="0" fontId="34" fillId="4" borderId="29" xfId="0" applyFont="1" applyFill="1" applyBorder="1" applyAlignment="1">
      <alignment horizontal="center" vertical="center"/>
    </xf>
    <xf numFmtId="0" fontId="34" fillId="4" borderId="30" xfId="0" applyFont="1" applyFill="1" applyBorder="1" applyAlignment="1">
      <alignment horizontal="center" vertical="center"/>
    </xf>
    <xf numFmtId="0" fontId="21" fillId="4" borderId="28" xfId="0" applyFont="1" applyFill="1" applyBorder="1" applyAlignment="1">
      <alignment horizontal="center"/>
    </xf>
    <xf numFmtId="0" fontId="21" fillId="4" borderId="29" xfId="0" applyFont="1" applyFill="1" applyBorder="1" applyAlignment="1">
      <alignment horizontal="center"/>
    </xf>
    <xf numFmtId="0" fontId="21" fillId="4" borderId="30" xfId="0" applyFont="1" applyFill="1" applyBorder="1" applyAlignment="1">
      <alignment horizontal="center"/>
    </xf>
    <xf numFmtId="0" fontId="21" fillId="4" borderId="12" xfId="0" applyFont="1" applyFill="1" applyBorder="1" applyAlignment="1">
      <alignment horizontal="center"/>
    </xf>
    <xf numFmtId="2" fontId="29" fillId="0" borderId="12" xfId="0" applyNumberFormat="1" applyFont="1" applyFill="1" applyBorder="1" applyAlignment="1">
      <alignment horizontal="right"/>
    </xf>
    <xf numFmtId="164" fontId="29" fillId="0" borderId="12" xfId="2" applyFont="1" applyFill="1" applyBorder="1" applyAlignment="1">
      <alignment horizontal="center"/>
    </xf>
    <xf numFmtId="0" fontId="21" fillId="4" borderId="28" xfId="0" applyFont="1" applyFill="1" applyBorder="1" applyAlignment="1">
      <alignment horizontal="center" vertical="top" wrapText="1"/>
    </xf>
    <xf numFmtId="0" fontId="21" fillId="4" borderId="29" xfId="0" applyFont="1" applyFill="1" applyBorder="1" applyAlignment="1">
      <alignment horizontal="center" vertical="top" wrapText="1"/>
    </xf>
    <xf numFmtId="0" fontId="21" fillId="4" borderId="30" xfId="0" applyFont="1" applyFill="1" applyBorder="1" applyAlignment="1">
      <alignment horizontal="center" vertical="top" wrapText="1"/>
    </xf>
    <xf numFmtId="0" fontId="21" fillId="0" borderId="12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9" fillId="0" borderId="12" xfId="0" applyFont="1" applyBorder="1" applyAlignment="1">
      <alignment horizontal="center" wrapText="1"/>
    </xf>
    <xf numFmtId="0" fontId="29" fillId="4" borderId="12" xfId="0" applyFont="1" applyFill="1" applyBorder="1" applyAlignment="1">
      <alignment horizontal="center" wrapText="1"/>
    </xf>
    <xf numFmtId="0" fontId="21" fillId="4" borderId="12" xfId="0" applyFont="1" applyFill="1" applyBorder="1" applyAlignment="1">
      <alignment horizontal="center" wrapText="1"/>
    </xf>
    <xf numFmtId="0" fontId="7" fillId="0" borderId="0" xfId="0" applyFont="1" applyAlignment="1">
      <alignment horizontal="left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49" fontId="7" fillId="0" borderId="26" xfId="0" applyNumberFormat="1" applyFont="1" applyBorder="1" applyAlignment="1">
      <alignment horizontal="center" vertical="center" wrapText="1"/>
    </xf>
    <xf numFmtId="0" fontId="17" fillId="4" borderId="12" xfId="7" applyFont="1" applyFill="1" applyBorder="1" applyAlignment="1">
      <alignment vertical="center" wrapText="1"/>
    </xf>
    <xf numFmtId="0" fontId="17" fillId="0" borderId="14" xfId="7" applyFont="1" applyBorder="1" applyAlignment="1">
      <alignment horizontal="center" vertical="center" wrapText="1"/>
    </xf>
    <xf numFmtId="0" fontId="17" fillId="0" borderId="15" xfId="7" applyFont="1" applyBorder="1" applyAlignment="1">
      <alignment horizontal="center" vertical="center" wrapText="1"/>
    </xf>
    <xf numFmtId="0" fontId="17" fillId="0" borderId="12" xfId="7" applyFont="1" applyBorder="1" applyAlignment="1">
      <alignment vertical="center" wrapText="1"/>
    </xf>
    <xf numFmtId="0" fontId="17" fillId="4" borderId="12" xfId="7" applyFont="1" applyFill="1" applyBorder="1" applyAlignment="1">
      <alignment horizontal="center" vertical="center"/>
    </xf>
    <xf numFmtId="0" fontId="17" fillId="4" borderId="28" xfId="7" applyFont="1" applyFill="1" applyBorder="1" applyAlignment="1">
      <alignment horizontal="center" vertical="center"/>
    </xf>
    <xf numFmtId="0" fontId="17" fillId="4" borderId="29" xfId="7" applyFont="1" applyFill="1" applyBorder="1" applyAlignment="1">
      <alignment horizontal="center" vertical="center"/>
    </xf>
    <xf numFmtId="0" fontId="17" fillId="4" borderId="30" xfId="7" applyFont="1" applyFill="1" applyBorder="1" applyAlignment="1">
      <alignment horizontal="center" vertical="center"/>
    </xf>
    <xf numFmtId="0" fontId="20" fillId="0" borderId="0" xfId="6" applyFont="1" applyAlignment="1">
      <alignment horizontal="center" wrapText="1"/>
    </xf>
    <xf numFmtId="169" fontId="45" fillId="0" borderId="32" xfId="0" applyNumberFormat="1" applyFont="1" applyBorder="1" applyAlignment="1" applyProtection="1">
      <alignment horizontal="left" vertical="center" wrapText="1"/>
    </xf>
    <xf numFmtId="169" fontId="45" fillId="0" borderId="0" xfId="0" applyNumberFormat="1" applyFont="1" applyBorder="1" applyAlignment="1" applyProtection="1">
      <alignment horizontal="left" vertical="center" wrapText="1"/>
    </xf>
    <xf numFmtId="0" fontId="38" fillId="4" borderId="28" xfId="0" applyFont="1" applyFill="1" applyBorder="1" applyAlignment="1">
      <alignment horizontal="left" vertical="top" wrapText="1"/>
    </xf>
    <xf numFmtId="0" fontId="38" fillId="4" borderId="29" xfId="0" applyFont="1" applyFill="1" applyBorder="1" applyAlignment="1">
      <alignment horizontal="left" vertical="top" wrapText="1"/>
    </xf>
    <xf numFmtId="0" fontId="39" fillId="4" borderId="0" xfId="0" applyFont="1" applyFill="1" applyAlignment="1">
      <alignment horizontal="left" vertical="top"/>
    </xf>
    <xf numFmtId="49" fontId="38" fillId="4" borderId="26" xfId="0" applyNumberFormat="1" applyFont="1" applyFill="1" applyBorder="1" applyAlignment="1">
      <alignment horizontal="left" vertical="top"/>
    </xf>
    <xf numFmtId="49" fontId="38" fillId="4" borderId="29" xfId="0" applyNumberFormat="1" applyFont="1" applyFill="1" applyBorder="1" applyAlignment="1">
      <alignment horizontal="left" vertical="top"/>
    </xf>
    <xf numFmtId="0" fontId="38" fillId="4" borderId="0" xfId="0" applyFont="1" applyFill="1" applyAlignment="1">
      <alignment horizontal="left" vertical="top"/>
    </xf>
    <xf numFmtId="0" fontId="38" fillId="4" borderId="12" xfId="0" applyFont="1" applyFill="1" applyBorder="1" applyAlignment="1">
      <alignment horizontal="left" vertical="top" wrapText="1"/>
    </xf>
    <xf numFmtId="0" fontId="38" fillId="4" borderId="28" xfId="0" applyFont="1" applyFill="1" applyBorder="1" applyAlignment="1">
      <alignment vertical="top" wrapText="1"/>
    </xf>
    <xf numFmtId="0" fontId="38" fillId="4" borderId="29" xfId="0" applyFont="1" applyFill="1" applyBorder="1" applyAlignment="1">
      <alignment vertical="top" wrapText="1"/>
    </xf>
    <xf numFmtId="0" fontId="38" fillId="4" borderId="30" xfId="0" applyFont="1" applyFill="1" applyBorder="1" applyAlignment="1">
      <alignment vertical="top" wrapText="1"/>
    </xf>
    <xf numFmtId="0" fontId="38" fillId="4" borderId="30" xfId="0" applyFont="1" applyFill="1" applyBorder="1" applyAlignment="1">
      <alignment horizontal="left" vertical="top" wrapText="1"/>
    </xf>
    <xf numFmtId="0" fontId="18" fillId="4" borderId="12" xfId="0" applyFont="1" applyFill="1" applyBorder="1" applyAlignment="1">
      <alignment horizontal="right" wrapText="1"/>
    </xf>
    <xf numFmtId="0" fontId="31" fillId="0" borderId="0" xfId="0" applyFont="1" applyAlignment="1">
      <alignment horizontal="center"/>
    </xf>
    <xf numFmtId="0" fontId="21" fillId="0" borderId="28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23" fillId="0" borderId="28" xfId="0" applyFont="1" applyBorder="1" applyAlignment="1">
      <alignment horizontal="center"/>
    </xf>
    <xf numFmtId="0" fontId="23" fillId="0" borderId="29" xfId="0" applyFont="1" applyBorder="1" applyAlignment="1">
      <alignment horizontal="center"/>
    </xf>
    <xf numFmtId="0" fontId="28" fillId="4" borderId="28" xfId="0" applyFont="1" applyFill="1" applyBorder="1" applyAlignment="1">
      <alignment horizontal="center" vertical="top" wrapText="1" shrinkToFit="1"/>
    </xf>
    <xf numFmtId="0" fontId="28" fillId="4" borderId="29" xfId="0" applyFont="1" applyFill="1" applyBorder="1" applyAlignment="1">
      <alignment horizontal="center" vertical="top" wrapText="1" shrinkToFit="1"/>
    </xf>
    <xf numFmtId="0" fontId="18" fillId="4" borderId="28" xfId="0" applyFont="1" applyFill="1" applyBorder="1" applyAlignment="1">
      <alignment horizontal="right" wrapText="1"/>
    </xf>
    <xf numFmtId="0" fontId="18" fillId="4" borderId="29" xfId="0" applyFont="1" applyFill="1" applyBorder="1" applyAlignment="1">
      <alignment horizontal="right" wrapText="1"/>
    </xf>
    <xf numFmtId="0" fontId="18" fillId="4" borderId="30" xfId="0" applyFont="1" applyFill="1" applyBorder="1" applyAlignment="1">
      <alignment horizontal="right" wrapText="1"/>
    </xf>
    <xf numFmtId="0" fontId="39" fillId="0" borderId="0" xfId="8" applyFont="1" applyFill="1" applyAlignment="1">
      <alignment horizontal="center" vertical="top" wrapText="1"/>
    </xf>
    <xf numFmtId="49" fontId="38" fillId="0" borderId="26" xfId="8" applyNumberFormat="1" applyFont="1" applyFill="1" applyBorder="1" applyAlignment="1">
      <alignment horizontal="left" vertical="top"/>
    </xf>
    <xf numFmtId="49" fontId="38" fillId="0" borderId="29" xfId="8" applyNumberFormat="1" applyFont="1" applyFill="1" applyBorder="1" applyAlignment="1">
      <alignment horizontal="left" vertical="top"/>
    </xf>
    <xf numFmtId="0" fontId="38" fillId="0" borderId="0" xfId="8" applyFont="1" applyFill="1" applyAlignment="1">
      <alignment horizontal="left" vertical="top"/>
    </xf>
    <xf numFmtId="0" fontId="18" fillId="0" borderId="12" xfId="7" applyFont="1" applyFill="1" applyBorder="1" applyAlignment="1">
      <alignment wrapText="1"/>
    </xf>
    <xf numFmtId="0" fontId="9" fillId="0" borderId="0" xfId="13" applyFont="1" applyBorder="1" applyAlignment="1">
      <alignment horizontal="center" wrapText="1"/>
    </xf>
    <xf numFmtId="0" fontId="3" fillId="0" borderId="0" xfId="8" applyFont="1" applyAlignment="1">
      <alignment horizontal="center"/>
    </xf>
    <xf numFmtId="49" fontId="49" fillId="4" borderId="0" xfId="3" applyNumberFormat="1" applyFont="1" applyFill="1" applyBorder="1" applyAlignment="1">
      <alignment horizontal="center" wrapText="1"/>
    </xf>
    <xf numFmtId="0" fontId="18" fillId="4" borderId="28" xfId="7" applyFont="1" applyFill="1" applyBorder="1" applyAlignment="1">
      <alignment horizontal="center" wrapText="1"/>
    </xf>
    <xf numFmtId="0" fontId="18" fillId="4" borderId="29" xfId="7" applyFont="1" applyFill="1" applyBorder="1" applyAlignment="1">
      <alignment horizontal="center" wrapText="1"/>
    </xf>
    <xf numFmtId="0" fontId="18" fillId="4" borderId="30" xfId="7" applyFont="1" applyFill="1" applyBorder="1" applyAlignment="1">
      <alignment horizontal="center" wrapText="1"/>
    </xf>
    <xf numFmtId="0" fontId="10" fillId="0" borderId="0" xfId="6" applyAlignment="1">
      <alignment horizontal="center"/>
    </xf>
    <xf numFmtId="0" fontId="20" fillId="0" borderId="0" xfId="6" applyFont="1" applyAlignment="1">
      <alignment horizontal="center"/>
    </xf>
  </cellXfs>
  <cellStyles count="14">
    <cellStyle name="Гиперссылка" xfId="1" builtinId="8"/>
    <cellStyle name="Обычный" xfId="0" builtinId="0"/>
    <cellStyle name="Обычный 16" xfId="13"/>
    <cellStyle name="Обычный 19" xfId="6"/>
    <cellStyle name="Обычный 2" xfId="3"/>
    <cellStyle name="Обычный 2 2" xfId="5"/>
    <cellStyle name="Обычный 20" xfId="8"/>
    <cellStyle name="Обычный 20 2 2" xfId="10"/>
    <cellStyle name="Обычный 3" xfId="4"/>
    <cellStyle name="Обычный 3 3" xfId="7"/>
    <cellStyle name="Обычный 4" xfId="11"/>
    <cellStyle name="Финансовый" xfId="2" builtinId="3"/>
    <cellStyle name="Финансовый 2" xfId="9"/>
    <cellStyle name="Финансовый 5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consultantplus://offline/ref=E5C71C0157D592B2878A7A4A35A7A021DC3E1A143A4BFF04146F8E1BDC0012A92A17978D91B21DFD6D7B12DF14a9R8C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consultantplus://offline/ref=E5C71C0157D592B2878A7A4A35A7A021DC3F1E133C40FF04146F8E1BDC0012A93817CF8392B305F73834548A1893C9F128D121B884DCaARAC" TargetMode="External"/><Relationship Id="rId1" Type="http://schemas.openxmlformats.org/officeDocument/2006/relationships/hyperlink" Target="consultantplus://offline/ref=E5C71C0157D592B2878A7A4A35A7A021DC3E1A143A4BFF04146F8E1BDC0012A92A17978D91B21DFD6D7B12DF14a9R8C" TargetMode="External"/><Relationship Id="rId6" Type="http://schemas.openxmlformats.org/officeDocument/2006/relationships/hyperlink" Target="consultantplus://offline/ref=E5C71C0157D592B2878A7A4A35A7A021DC3F1E103647FF04146F8E1BDC0012A92A17978D91B21DFD6D7B12DF14a9R8C" TargetMode="External"/><Relationship Id="rId5" Type="http://schemas.openxmlformats.org/officeDocument/2006/relationships/hyperlink" Target="consultantplus://offline/ref=E5C71C0157D592B2878A7A4A35A7A021DC3F1E103647FF04146F8E1BDC0012A92A17978D91B21DFD6D7B12DF14a9R8C" TargetMode="External"/><Relationship Id="rId4" Type="http://schemas.openxmlformats.org/officeDocument/2006/relationships/hyperlink" Target="consultantplus://offline/ref=E5C71C0157D592B2878A7A4A35A7A021DC3E1A143A4BFF04146F8E1BDC0012A92A17978D91B21DFD6D7B12DF14a9R8C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6"/>
  <sheetViews>
    <sheetView tabSelected="1" workbookViewId="0">
      <selection activeCell="J14" sqref="J14"/>
    </sheetView>
  </sheetViews>
  <sheetFormatPr defaultRowHeight="15" x14ac:dyDescent="0.25"/>
  <cols>
    <col min="2" max="2" width="10.28515625" customWidth="1"/>
  </cols>
  <sheetData>
    <row r="2" spans="1:8" ht="47.25" customHeight="1" x14ac:dyDescent="0.25">
      <c r="D2" s="540" t="s">
        <v>731</v>
      </c>
      <c r="E2" s="540"/>
      <c r="F2" s="540"/>
      <c r="G2" s="540"/>
      <c r="H2" s="540"/>
    </row>
    <row r="3" spans="1:8" ht="18.75" customHeight="1" x14ac:dyDescent="0.25">
      <c r="D3" s="541" t="s">
        <v>96</v>
      </c>
      <c r="E3" s="541"/>
      <c r="F3" s="541"/>
      <c r="G3" s="541"/>
      <c r="H3" s="541"/>
    </row>
    <row r="4" spans="1:8" ht="42" customHeight="1" x14ac:dyDescent="0.25">
      <c r="D4" s="541" t="s">
        <v>732</v>
      </c>
      <c r="E4" s="541"/>
      <c r="F4" s="541"/>
      <c r="G4" s="541"/>
      <c r="H4" s="541"/>
    </row>
    <row r="5" spans="1:8" ht="28.9" customHeight="1" x14ac:dyDescent="0.25">
      <c r="D5" s="542" t="s">
        <v>733</v>
      </c>
      <c r="E5" s="542"/>
      <c r="F5" s="542"/>
      <c r="G5" s="542"/>
      <c r="H5" s="542"/>
    </row>
    <row r="6" spans="1:8" ht="12.6" customHeight="1" x14ac:dyDescent="0.25">
      <c r="D6" s="543" t="s">
        <v>734</v>
      </c>
      <c r="E6" s="543"/>
      <c r="F6" s="543"/>
      <c r="G6" s="543"/>
      <c r="H6" s="543"/>
    </row>
    <row r="7" spans="1:8" ht="15.6" customHeight="1" x14ac:dyDescent="0.25">
      <c r="D7" s="544" t="s">
        <v>97</v>
      </c>
      <c r="E7" s="544"/>
      <c r="F7" s="544"/>
      <c r="G7" s="544"/>
      <c r="H7" s="544"/>
    </row>
    <row r="8" spans="1:8" ht="14.25" customHeight="1" x14ac:dyDescent="0.25">
      <c r="C8" s="548"/>
      <c r="D8" s="548"/>
      <c r="E8" s="548"/>
      <c r="F8" s="5"/>
      <c r="G8" s="5"/>
      <c r="H8" s="5"/>
    </row>
    <row r="9" spans="1:8" ht="22.5" hidden="1" customHeight="1" x14ac:dyDescent="0.25">
      <c r="D9" s="545"/>
      <c r="E9" s="545"/>
      <c r="F9" s="545"/>
      <c r="G9" s="545"/>
      <c r="H9" s="545"/>
    </row>
    <row r="10" spans="1:8" ht="3" hidden="1" customHeight="1" x14ac:dyDescent="0.25">
      <c r="D10" s="546"/>
      <c r="E10" s="546"/>
      <c r="F10" s="546"/>
      <c r="G10" s="546"/>
      <c r="H10" s="546"/>
    </row>
    <row r="11" spans="1:8" ht="9" customHeight="1" x14ac:dyDescent="0.25">
      <c r="A11" s="6"/>
      <c r="B11" s="6"/>
      <c r="C11" s="6"/>
      <c r="D11" s="7"/>
      <c r="E11" s="7"/>
      <c r="F11" s="7"/>
      <c r="G11" s="7"/>
      <c r="H11" s="7"/>
    </row>
    <row r="12" spans="1:8" hidden="1" x14ac:dyDescent="0.25">
      <c r="A12" s="6"/>
      <c r="B12" s="6"/>
      <c r="C12" s="6"/>
      <c r="D12" s="8"/>
      <c r="E12" s="6"/>
      <c r="F12" s="6"/>
      <c r="G12" s="6"/>
      <c r="H12" s="6"/>
    </row>
    <row r="13" spans="1:8" ht="17.45" customHeight="1" x14ac:dyDescent="0.25">
      <c r="A13" s="547" t="s">
        <v>98</v>
      </c>
      <c r="B13" s="547"/>
      <c r="C13" s="547"/>
      <c r="D13" s="547"/>
      <c r="E13" s="547"/>
      <c r="F13" s="547"/>
      <c r="G13" s="547"/>
      <c r="H13" s="6"/>
    </row>
    <row r="14" spans="1:8" ht="34.9" customHeight="1" x14ac:dyDescent="0.25">
      <c r="A14" s="547" t="s">
        <v>687</v>
      </c>
      <c r="B14" s="547"/>
      <c r="C14" s="547"/>
      <c r="D14" s="547"/>
      <c r="E14" s="547"/>
      <c r="F14" s="547"/>
      <c r="G14" s="547"/>
      <c r="H14" s="6"/>
    </row>
    <row r="15" spans="1:8" ht="18.75" x14ac:dyDescent="0.25">
      <c r="A15" s="9"/>
      <c r="B15" s="9"/>
      <c r="C15" s="9"/>
      <c r="D15" s="9"/>
      <c r="E15" s="9"/>
      <c r="F15" s="10"/>
      <c r="G15" s="11" t="s">
        <v>99</v>
      </c>
      <c r="H15" s="6"/>
    </row>
    <row r="16" spans="1:8" ht="18.75" x14ac:dyDescent="0.25">
      <c r="A16" s="9"/>
      <c r="B16" s="9"/>
      <c r="C16" s="9"/>
      <c r="D16" s="9"/>
      <c r="E16" s="9"/>
      <c r="F16" s="12"/>
      <c r="G16" s="532"/>
      <c r="H16" s="532"/>
    </row>
    <row r="17" spans="1:8" x14ac:dyDescent="0.25">
      <c r="A17" s="538" t="s">
        <v>727</v>
      </c>
      <c r="B17" s="538"/>
      <c r="C17" s="538"/>
      <c r="D17" s="538"/>
      <c r="E17" s="538"/>
      <c r="F17" s="12" t="s">
        <v>100</v>
      </c>
      <c r="G17" s="539" t="s">
        <v>728</v>
      </c>
      <c r="H17" s="532"/>
    </row>
    <row r="18" spans="1:8" ht="24" customHeight="1" x14ac:dyDescent="0.25">
      <c r="A18" s="10"/>
      <c r="B18" s="10"/>
      <c r="C18" s="10"/>
      <c r="D18" s="10"/>
      <c r="E18" s="10"/>
      <c r="F18" s="12" t="s">
        <v>101</v>
      </c>
      <c r="G18" s="532"/>
      <c r="H18" s="532"/>
    </row>
    <row r="19" spans="1:8" x14ac:dyDescent="0.25">
      <c r="A19" s="6"/>
      <c r="B19" s="6"/>
      <c r="C19" s="6"/>
      <c r="D19" s="8"/>
      <c r="E19" s="6"/>
      <c r="F19" s="12"/>
      <c r="G19" s="532"/>
      <c r="H19" s="532"/>
    </row>
    <row r="20" spans="1:8" ht="93.75" customHeight="1" x14ac:dyDescent="0.25">
      <c r="A20" s="534" t="s">
        <v>102</v>
      </c>
      <c r="B20" s="534"/>
      <c r="C20" s="534"/>
      <c r="D20" s="535" t="s">
        <v>94</v>
      </c>
      <c r="E20" s="535"/>
      <c r="F20" s="12" t="s">
        <v>103</v>
      </c>
      <c r="G20" s="532" t="s">
        <v>104</v>
      </c>
      <c r="H20" s="532"/>
    </row>
    <row r="21" spans="1:8" ht="23.25" customHeight="1" x14ac:dyDescent="0.25">
      <c r="A21" s="534"/>
      <c r="B21" s="534"/>
      <c r="C21" s="534"/>
      <c r="D21" s="536"/>
      <c r="E21" s="536"/>
      <c r="F21" s="12" t="s">
        <v>101</v>
      </c>
      <c r="G21" s="537"/>
      <c r="H21" s="537"/>
    </row>
    <row r="22" spans="1:8" ht="14.25" customHeight="1" x14ac:dyDescent="0.25">
      <c r="A22" s="534"/>
      <c r="B22" s="534"/>
      <c r="C22" s="534"/>
      <c r="D22" s="536"/>
      <c r="E22" s="536"/>
      <c r="F22" s="6" t="s">
        <v>105</v>
      </c>
      <c r="G22" s="537">
        <v>2434001586</v>
      </c>
      <c r="H22" s="537"/>
    </row>
    <row r="23" spans="1:8" ht="15" customHeight="1" x14ac:dyDescent="0.25">
      <c r="A23" s="534"/>
      <c r="B23" s="534"/>
      <c r="C23" s="534"/>
      <c r="D23" s="533"/>
      <c r="E23" s="533"/>
      <c r="F23" s="13" t="s">
        <v>106</v>
      </c>
      <c r="G23" s="537">
        <v>243401001</v>
      </c>
      <c r="H23" s="537"/>
    </row>
    <row r="24" spans="1:8" ht="0.75" customHeight="1" x14ac:dyDescent="0.25">
      <c r="A24" s="531"/>
      <c r="B24" s="531"/>
      <c r="C24" s="531"/>
      <c r="D24" s="6"/>
      <c r="E24" s="6"/>
      <c r="F24" s="11"/>
      <c r="G24" s="532"/>
      <c r="H24" s="532"/>
    </row>
    <row r="25" spans="1:8" ht="159.75" customHeight="1" x14ac:dyDescent="0.25">
      <c r="A25" s="531" t="s">
        <v>122</v>
      </c>
      <c r="B25" s="531"/>
      <c r="C25" s="531"/>
      <c r="D25" s="533" t="s">
        <v>685</v>
      </c>
      <c r="E25" s="533"/>
      <c r="F25" s="12" t="s">
        <v>107</v>
      </c>
      <c r="G25" s="532">
        <v>383</v>
      </c>
      <c r="H25" s="532"/>
    </row>
    <row r="26" spans="1:8" ht="39.6" customHeight="1" x14ac:dyDescent="0.25">
      <c r="A26" t="s">
        <v>108</v>
      </c>
      <c r="C26" t="s">
        <v>109</v>
      </c>
      <c r="F26" s="12"/>
      <c r="G26" s="12"/>
      <c r="H26" s="6"/>
    </row>
  </sheetData>
  <mergeCells count="29">
    <mergeCell ref="A17:E17"/>
    <mergeCell ref="G17:H17"/>
    <mergeCell ref="D2:H2"/>
    <mergeCell ref="D3:H3"/>
    <mergeCell ref="D4:H4"/>
    <mergeCell ref="D5:H5"/>
    <mergeCell ref="D6:H6"/>
    <mergeCell ref="D7:H7"/>
    <mergeCell ref="D9:H9"/>
    <mergeCell ref="D10:H10"/>
    <mergeCell ref="A13:G13"/>
    <mergeCell ref="A14:G14"/>
    <mergeCell ref="G16:H16"/>
    <mergeCell ref="C8:E8"/>
    <mergeCell ref="A21:C23"/>
    <mergeCell ref="D21:E23"/>
    <mergeCell ref="G21:H21"/>
    <mergeCell ref="G22:H22"/>
    <mergeCell ref="G23:H23"/>
    <mergeCell ref="G18:H18"/>
    <mergeCell ref="G19:H19"/>
    <mergeCell ref="A20:C20"/>
    <mergeCell ref="D20:E20"/>
    <mergeCell ref="G20:H20"/>
    <mergeCell ref="A24:C24"/>
    <mergeCell ref="G24:H24"/>
    <mergeCell ref="A25:C25"/>
    <mergeCell ref="D25:E25"/>
    <mergeCell ref="G25:H2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7"/>
  <sheetViews>
    <sheetView workbookViewId="0">
      <selection activeCell="J10" sqref="J10"/>
    </sheetView>
  </sheetViews>
  <sheetFormatPr defaultRowHeight="15" x14ac:dyDescent="0.25"/>
  <cols>
    <col min="1" max="1" width="22.140625" customWidth="1"/>
    <col min="3" max="3" width="14.85546875" customWidth="1"/>
    <col min="4" max="4" width="13.7109375" customWidth="1"/>
    <col min="5" max="5" width="17.42578125" customWidth="1"/>
    <col min="6" max="6" width="15.5703125" customWidth="1"/>
    <col min="7" max="7" width="13.42578125" customWidth="1"/>
    <col min="8" max="8" width="18" customWidth="1"/>
    <col min="9" max="9" width="19.7109375" customWidth="1"/>
    <col min="10" max="10" width="15.85546875" customWidth="1"/>
    <col min="11" max="11" width="16.7109375" customWidth="1"/>
  </cols>
  <sheetData>
    <row r="2" spans="1:11" ht="51" customHeight="1" x14ac:dyDescent="0.25">
      <c r="A2" s="663" t="s">
        <v>697</v>
      </c>
      <c r="B2" s="663"/>
      <c r="C2" s="663"/>
      <c r="D2" s="663"/>
      <c r="E2" s="663"/>
      <c r="F2" s="155"/>
      <c r="G2" s="155"/>
      <c r="H2" s="155"/>
      <c r="I2" s="155"/>
      <c r="J2" s="155"/>
      <c r="K2" s="155"/>
    </row>
    <row r="3" spans="1:11" ht="15" customHeight="1" x14ac:dyDescent="0.25">
      <c r="A3" s="671" t="s">
        <v>708</v>
      </c>
      <c r="B3" s="671"/>
      <c r="C3" s="671"/>
      <c r="D3" s="671"/>
      <c r="E3" s="511" t="s">
        <v>691</v>
      </c>
      <c r="F3" s="155"/>
      <c r="G3" s="155"/>
      <c r="H3" s="155"/>
      <c r="I3" s="155"/>
      <c r="J3" s="155"/>
      <c r="K3" s="155"/>
    </row>
    <row r="4" spans="1:11" ht="15.75" customHeight="1" x14ac:dyDescent="0.25">
      <c r="A4" s="700" t="s">
        <v>151</v>
      </c>
      <c r="B4" s="700" t="s">
        <v>1</v>
      </c>
      <c r="C4" s="512" t="s">
        <v>175</v>
      </c>
      <c r="D4" s="512" t="s">
        <v>176</v>
      </c>
      <c r="E4" s="512" t="s">
        <v>140</v>
      </c>
      <c r="F4" s="155"/>
      <c r="G4" s="155"/>
      <c r="H4" s="155"/>
      <c r="I4" s="155"/>
      <c r="J4" s="155"/>
      <c r="K4" s="155"/>
    </row>
    <row r="5" spans="1:11" ht="15.75" customHeight="1" x14ac:dyDescent="0.25">
      <c r="A5" s="701"/>
      <c r="B5" s="701"/>
      <c r="C5" s="510" t="s">
        <v>580</v>
      </c>
      <c r="D5" s="510" t="s">
        <v>580</v>
      </c>
      <c r="E5" s="510" t="s">
        <v>580</v>
      </c>
      <c r="F5" s="155"/>
      <c r="G5" s="155"/>
      <c r="H5" s="155"/>
      <c r="I5" s="155"/>
      <c r="J5" s="155"/>
      <c r="K5" s="155"/>
    </row>
    <row r="6" spans="1:11" ht="15.75" customHeight="1" x14ac:dyDescent="0.25">
      <c r="A6" s="702"/>
      <c r="B6" s="702"/>
      <c r="C6" s="510" t="s">
        <v>60</v>
      </c>
      <c r="D6" s="510" t="s">
        <v>60</v>
      </c>
      <c r="E6" s="510" t="s">
        <v>60</v>
      </c>
      <c r="F6" s="155"/>
      <c r="G6" s="155"/>
      <c r="H6" s="155"/>
      <c r="I6" s="155"/>
      <c r="J6" s="155"/>
      <c r="K6" s="155"/>
    </row>
    <row r="7" spans="1:11" ht="15.75" customHeight="1" x14ac:dyDescent="0.25">
      <c r="A7" s="510">
        <v>1</v>
      </c>
      <c r="B7" s="510">
        <v>2</v>
      </c>
      <c r="C7" s="510">
        <v>3</v>
      </c>
      <c r="D7" s="510">
        <v>6</v>
      </c>
      <c r="E7" s="510">
        <v>9</v>
      </c>
      <c r="F7" s="155"/>
      <c r="G7" s="155"/>
      <c r="H7" s="155"/>
      <c r="I7" s="155"/>
      <c r="J7" s="155"/>
      <c r="K7" s="155"/>
    </row>
    <row r="8" spans="1:11" ht="45" customHeight="1" x14ac:dyDescent="0.25">
      <c r="A8" s="83" t="s">
        <v>702</v>
      </c>
      <c r="B8" s="102"/>
      <c r="C8" s="83">
        <v>723.36</v>
      </c>
      <c r="D8" s="84">
        <v>4804.3599999999997</v>
      </c>
      <c r="E8" s="520">
        <f>C8*D8</f>
        <v>3475281.8495999998</v>
      </c>
      <c r="F8" s="155"/>
      <c r="G8" s="155"/>
      <c r="H8" s="155"/>
      <c r="I8" s="155"/>
      <c r="J8" s="155"/>
      <c r="K8" s="155"/>
    </row>
    <row r="9" spans="1:11" ht="49.5" customHeight="1" x14ac:dyDescent="0.25">
      <c r="A9" s="83" t="s">
        <v>703</v>
      </c>
      <c r="B9" s="102"/>
      <c r="C9" s="83">
        <v>3043.95</v>
      </c>
      <c r="D9" s="84">
        <v>93.21</v>
      </c>
      <c r="E9" s="520">
        <f>D9*C9</f>
        <v>283726.57949999999</v>
      </c>
      <c r="F9" s="155"/>
      <c r="G9" s="155"/>
      <c r="H9" s="155"/>
      <c r="I9" s="155"/>
      <c r="J9" s="155"/>
      <c r="K9" s="155"/>
    </row>
    <row r="10" spans="1:11" ht="41.25" customHeight="1" x14ac:dyDescent="0.25">
      <c r="A10" s="83" t="s">
        <v>704</v>
      </c>
      <c r="B10" s="102"/>
      <c r="C10" s="83">
        <v>153529</v>
      </c>
      <c r="D10" s="84">
        <v>12.08</v>
      </c>
      <c r="E10" s="520">
        <v>1854625.4879999999</v>
      </c>
      <c r="F10" s="155"/>
      <c r="G10" s="155"/>
      <c r="H10" s="155"/>
      <c r="I10" s="155"/>
      <c r="J10" s="155"/>
      <c r="K10" s="155"/>
    </row>
    <row r="11" spans="1:11" ht="31.5" customHeight="1" x14ac:dyDescent="0.25">
      <c r="A11" s="83" t="s">
        <v>705</v>
      </c>
      <c r="B11" s="102"/>
      <c r="C11" s="83">
        <v>72</v>
      </c>
      <c r="D11" s="84">
        <v>3104.09</v>
      </c>
      <c r="E11" s="520">
        <f>C11*D11</f>
        <v>223494.48</v>
      </c>
      <c r="F11" s="155"/>
      <c r="G11" s="155"/>
      <c r="H11" s="155"/>
      <c r="I11" s="155"/>
      <c r="J11" s="155"/>
      <c r="K11" s="155"/>
    </row>
    <row r="12" spans="1:11" ht="42.75" customHeight="1" x14ac:dyDescent="0.25">
      <c r="A12" s="83" t="s">
        <v>706</v>
      </c>
      <c r="B12" s="102"/>
      <c r="C12" s="83">
        <v>90.92</v>
      </c>
      <c r="D12" s="84">
        <v>2408.98</v>
      </c>
      <c r="E12" s="520">
        <v>219024.462</v>
      </c>
      <c r="F12" s="155"/>
      <c r="G12" s="155"/>
      <c r="H12" s="155"/>
      <c r="I12" s="155"/>
      <c r="J12" s="155"/>
      <c r="K12" s="155"/>
    </row>
    <row r="13" spans="1:11" ht="42.75" customHeight="1" x14ac:dyDescent="0.25">
      <c r="A13" s="83" t="s">
        <v>709</v>
      </c>
      <c r="B13" s="102"/>
      <c r="C13" s="83">
        <v>45</v>
      </c>
      <c r="D13" s="84">
        <v>3600.19</v>
      </c>
      <c r="E13" s="520">
        <f>C13*D13</f>
        <v>162008.54999999999</v>
      </c>
      <c r="F13" s="155"/>
      <c r="G13" s="155"/>
      <c r="H13" s="155"/>
      <c r="I13" s="155"/>
      <c r="J13" s="155"/>
      <c r="K13" s="155"/>
    </row>
    <row r="14" spans="1:11" ht="15.75" customHeight="1" x14ac:dyDescent="0.25">
      <c r="A14" s="83" t="s">
        <v>134</v>
      </c>
      <c r="B14" s="510">
        <v>9000</v>
      </c>
      <c r="C14" s="510" t="s">
        <v>11</v>
      </c>
      <c r="D14" s="510" t="s">
        <v>11</v>
      </c>
      <c r="E14" s="520">
        <f>E8+E9+E10+E11+E12+E13</f>
        <v>6218161.4090999998</v>
      </c>
      <c r="F14" s="155"/>
      <c r="G14" s="155"/>
      <c r="H14" s="155"/>
      <c r="I14" s="155"/>
      <c r="J14" s="155"/>
      <c r="K14" s="155"/>
    </row>
    <row r="15" spans="1:11" ht="15" customHeight="1" x14ac:dyDescent="0.25">
      <c r="F15" s="155"/>
      <c r="G15" s="155"/>
      <c r="H15" s="155"/>
      <c r="I15" s="155"/>
      <c r="J15" s="155"/>
      <c r="K15" s="155"/>
    </row>
    <row r="16" spans="1:11" ht="15" customHeight="1" x14ac:dyDescent="0.25">
      <c r="D16" s="85"/>
      <c r="F16" s="155"/>
      <c r="G16" s="155"/>
      <c r="H16" s="155"/>
      <c r="I16" s="155"/>
      <c r="J16" s="155"/>
      <c r="K16" s="155"/>
    </row>
    <row r="17" spans="1:5" x14ac:dyDescent="0.25">
      <c r="A17" s="548" t="s">
        <v>707</v>
      </c>
      <c r="B17" s="548"/>
      <c r="C17" s="548"/>
      <c r="D17" s="548"/>
      <c r="E17" s="548"/>
    </row>
  </sheetData>
  <mergeCells count="5">
    <mergeCell ref="A17:E17"/>
    <mergeCell ref="A4:A6"/>
    <mergeCell ref="B4:B6"/>
    <mergeCell ref="A2:E2"/>
    <mergeCell ref="A3:D3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opLeftCell="A20" workbookViewId="0">
      <selection activeCell="A4" sqref="A4:D4"/>
    </sheetView>
  </sheetViews>
  <sheetFormatPr defaultRowHeight="15" x14ac:dyDescent="0.25"/>
  <cols>
    <col min="1" max="1" width="35.85546875" customWidth="1"/>
    <col min="4" max="4" width="16.140625" customWidth="1"/>
    <col min="5" max="5" width="25.5703125" customWidth="1"/>
    <col min="6" max="6" width="21.42578125" customWidth="1"/>
    <col min="7" max="7" width="14.7109375" customWidth="1"/>
    <col min="8" max="8" width="18.28515625" customWidth="1"/>
    <col min="9" max="9" width="15.85546875" customWidth="1"/>
    <col min="10" max="10" width="16.7109375" customWidth="1"/>
    <col min="11" max="11" width="17.5703125" customWidth="1"/>
  </cols>
  <sheetData>
    <row r="2" spans="1:11" ht="15.75" x14ac:dyDescent="0.25">
      <c r="A2" s="670" t="s">
        <v>177</v>
      </c>
      <c r="B2" s="670"/>
      <c r="C2" s="670"/>
      <c r="D2" s="670"/>
      <c r="E2" s="670"/>
      <c r="F2" s="670"/>
      <c r="G2" s="670"/>
      <c r="H2" s="670"/>
      <c r="I2" s="670"/>
      <c r="J2" s="670"/>
      <c r="K2" s="670"/>
    </row>
    <row r="3" spans="1:11" x14ac:dyDescent="0.25">
      <c r="E3" s="671" t="s">
        <v>178</v>
      </c>
      <c r="F3" s="671"/>
      <c r="G3" s="671"/>
      <c r="H3" s="688" t="s">
        <v>583</v>
      </c>
      <c r="I3" s="688"/>
    </row>
    <row r="4" spans="1:11" ht="54.75" customHeight="1" x14ac:dyDescent="0.25">
      <c r="A4" s="692" t="s">
        <v>697</v>
      </c>
      <c r="B4" s="693"/>
      <c r="C4" s="693"/>
      <c r="D4" s="693"/>
      <c r="E4" s="155"/>
      <c r="F4" s="513"/>
      <c r="G4" s="513"/>
      <c r="H4" s="513"/>
      <c r="I4" s="513"/>
      <c r="J4" s="513"/>
      <c r="K4" s="513"/>
    </row>
    <row r="5" spans="1:11" ht="15.75" customHeight="1" x14ac:dyDescent="0.25">
      <c r="A5" s="663"/>
      <c r="B5" s="663"/>
      <c r="C5" s="663"/>
      <c r="D5" s="663"/>
      <c r="F5" s="86"/>
      <c r="G5" s="86"/>
      <c r="H5" s="86"/>
      <c r="I5" s="86"/>
      <c r="J5" s="86"/>
      <c r="K5" s="86"/>
    </row>
    <row r="6" spans="1:11" ht="15.75" customHeight="1" x14ac:dyDescent="0.25">
      <c r="A6" s="710" t="s">
        <v>692</v>
      </c>
      <c r="B6" s="710"/>
      <c r="C6" s="710"/>
      <c r="D6" s="710"/>
      <c r="E6" s="710"/>
      <c r="F6" s="86"/>
      <c r="G6" s="86"/>
      <c r="H6" s="86"/>
      <c r="I6" s="86"/>
      <c r="J6" s="86"/>
      <c r="K6" s="86"/>
    </row>
    <row r="7" spans="1:11" ht="15.75" customHeight="1" x14ac:dyDescent="0.25">
      <c r="A7" s="672" t="s">
        <v>151</v>
      </c>
      <c r="B7" s="711" t="s">
        <v>693</v>
      </c>
      <c r="C7" s="712"/>
      <c r="D7" s="713"/>
      <c r="F7" s="86"/>
      <c r="G7" s="86"/>
      <c r="H7" s="86"/>
      <c r="I7" s="86"/>
      <c r="J7" s="86"/>
      <c r="K7" s="86"/>
    </row>
    <row r="8" spans="1:11" ht="26.25" customHeight="1" x14ac:dyDescent="0.25">
      <c r="A8" s="672"/>
      <c r="B8" s="714"/>
      <c r="C8" s="715"/>
      <c r="D8" s="716"/>
      <c r="F8" s="86"/>
      <c r="G8" s="86"/>
      <c r="H8" s="86"/>
      <c r="I8" s="86"/>
      <c r="J8" s="86"/>
      <c r="K8" s="86"/>
    </row>
    <row r="9" spans="1:11" ht="60.75" hidden="1" customHeight="1" x14ac:dyDescent="0.25">
      <c r="A9" s="672"/>
      <c r="B9" s="717"/>
      <c r="C9" s="718"/>
      <c r="D9" s="719"/>
      <c r="F9" s="86"/>
      <c r="G9" s="86"/>
      <c r="H9" s="86"/>
      <c r="I9" s="86"/>
      <c r="J9" s="86"/>
      <c r="K9" s="86"/>
    </row>
    <row r="10" spans="1:11" ht="15.75" customHeight="1" x14ac:dyDescent="0.25">
      <c r="A10" s="509">
        <v>1</v>
      </c>
      <c r="B10" s="720">
        <v>2</v>
      </c>
      <c r="C10" s="721"/>
      <c r="D10" s="722"/>
      <c r="F10" s="86"/>
      <c r="G10" s="86"/>
      <c r="H10" s="86"/>
      <c r="I10" s="86"/>
      <c r="J10" s="86"/>
      <c r="K10" s="86"/>
    </row>
    <row r="11" spans="1:11" ht="53.25" customHeight="1" x14ac:dyDescent="0.25">
      <c r="A11" s="514" t="s">
        <v>668</v>
      </c>
      <c r="B11" s="703">
        <v>110000</v>
      </c>
      <c r="C11" s="704"/>
      <c r="D11" s="705"/>
      <c r="F11" s="86"/>
      <c r="G11" s="86"/>
      <c r="H11" s="86"/>
      <c r="I11" s="86"/>
      <c r="J11" s="86"/>
      <c r="K11" s="86"/>
    </row>
    <row r="12" spans="1:11" ht="48" customHeight="1" x14ac:dyDescent="0.25">
      <c r="A12" s="514" t="s">
        <v>694</v>
      </c>
      <c r="B12" s="703">
        <v>400000</v>
      </c>
      <c r="C12" s="704"/>
      <c r="D12" s="705"/>
      <c r="F12" s="86"/>
      <c r="G12" s="86"/>
      <c r="H12" s="86"/>
      <c r="I12" s="86"/>
      <c r="J12" s="86"/>
      <c r="K12" s="86"/>
    </row>
    <row r="13" spans="1:11" ht="53.25" customHeight="1" x14ac:dyDescent="0.25">
      <c r="A13" s="514" t="s">
        <v>695</v>
      </c>
      <c r="B13" s="703">
        <v>30000</v>
      </c>
      <c r="C13" s="704"/>
      <c r="D13" s="705"/>
      <c r="F13" s="86"/>
      <c r="G13" s="86"/>
      <c r="H13" s="86"/>
      <c r="I13" s="86"/>
      <c r="J13" s="86"/>
      <c r="K13" s="86"/>
    </row>
    <row r="14" spans="1:11" ht="45.75" customHeight="1" x14ac:dyDescent="0.25">
      <c r="A14" s="515" t="s">
        <v>179</v>
      </c>
      <c r="B14" s="703">
        <v>45000</v>
      </c>
      <c r="C14" s="704"/>
      <c r="D14" s="705"/>
      <c r="F14" s="86"/>
      <c r="G14" s="86"/>
      <c r="H14" s="86"/>
      <c r="I14" s="86"/>
      <c r="J14" s="86"/>
      <c r="K14" s="86"/>
    </row>
    <row r="15" spans="1:11" ht="63" customHeight="1" x14ac:dyDescent="0.25">
      <c r="A15" s="516" t="s">
        <v>180</v>
      </c>
      <c r="B15" s="703">
        <v>110000</v>
      </c>
      <c r="C15" s="704"/>
      <c r="D15" s="705"/>
      <c r="F15" s="86"/>
      <c r="G15" s="86"/>
      <c r="H15" s="86"/>
      <c r="I15" s="86"/>
      <c r="J15" s="86"/>
      <c r="K15" s="86"/>
    </row>
    <row r="16" spans="1:11" ht="54" customHeight="1" x14ac:dyDescent="0.25">
      <c r="A16" s="516" t="s">
        <v>696</v>
      </c>
      <c r="B16" s="703">
        <v>25155</v>
      </c>
      <c r="C16" s="704"/>
      <c r="D16" s="705"/>
      <c r="F16" s="86"/>
      <c r="G16" s="86"/>
      <c r="H16" s="86"/>
      <c r="I16" s="86"/>
      <c r="J16" s="86"/>
      <c r="K16" s="86"/>
    </row>
    <row r="17" spans="1:11" ht="54" customHeight="1" x14ac:dyDescent="0.25">
      <c r="A17" s="516" t="s">
        <v>698</v>
      </c>
      <c r="B17" s="703">
        <v>25000</v>
      </c>
      <c r="C17" s="704"/>
      <c r="D17" s="705"/>
      <c r="F17" s="86"/>
      <c r="G17" s="86"/>
      <c r="H17" s="86"/>
      <c r="I17" s="86"/>
      <c r="J17" s="86"/>
      <c r="K17" s="86"/>
    </row>
    <row r="18" spans="1:11" ht="54" customHeight="1" x14ac:dyDescent="0.25">
      <c r="A18" s="516" t="s">
        <v>699</v>
      </c>
      <c r="B18" s="703">
        <v>400000</v>
      </c>
      <c r="C18" s="704"/>
      <c r="D18" s="705"/>
      <c r="F18" s="86"/>
      <c r="G18" s="86"/>
      <c r="H18" s="86"/>
      <c r="I18" s="86"/>
      <c r="J18" s="86"/>
      <c r="K18" s="86"/>
    </row>
    <row r="19" spans="1:11" ht="54" customHeight="1" x14ac:dyDescent="0.25">
      <c r="A19" s="516" t="s">
        <v>700</v>
      </c>
      <c r="B19" s="703">
        <v>25000</v>
      </c>
      <c r="C19" s="704"/>
      <c r="D19" s="705"/>
      <c r="F19" s="86"/>
      <c r="G19" s="86"/>
      <c r="H19" s="86"/>
      <c r="I19" s="86"/>
      <c r="J19" s="86"/>
      <c r="K19" s="86"/>
    </row>
    <row r="20" spans="1:11" ht="54" customHeight="1" x14ac:dyDescent="0.25">
      <c r="A20" s="516" t="s">
        <v>701</v>
      </c>
      <c r="B20" s="703">
        <v>216700</v>
      </c>
      <c r="C20" s="704"/>
      <c r="D20" s="705"/>
      <c r="F20" s="86"/>
      <c r="G20" s="86"/>
      <c r="H20" s="86"/>
      <c r="I20" s="86"/>
      <c r="J20" s="86"/>
      <c r="K20" s="86"/>
    </row>
    <row r="21" spans="1:11" ht="15.75" customHeight="1" x14ac:dyDescent="0.25">
      <c r="A21" s="517" t="s">
        <v>134</v>
      </c>
      <c r="B21" s="706">
        <f>B11+B12+B13+B14+B15+B16+B17+B18+B19+B20</f>
        <v>1386855</v>
      </c>
      <c r="C21" s="707"/>
      <c r="D21" s="708"/>
      <c r="F21" s="86"/>
      <c r="G21" s="86"/>
      <c r="H21" s="86"/>
      <c r="I21" s="86"/>
      <c r="J21" s="86"/>
      <c r="K21" s="86"/>
    </row>
    <row r="22" spans="1:11" ht="15.75" x14ac:dyDescent="0.25">
      <c r="A22" s="108"/>
      <c r="B22" s="109"/>
      <c r="C22" s="110"/>
      <c r="D22" s="111"/>
      <c r="F22" s="86"/>
      <c r="G22" s="86"/>
      <c r="H22" s="86"/>
      <c r="I22" s="86"/>
      <c r="J22" s="86"/>
      <c r="K22" s="86"/>
    </row>
    <row r="23" spans="1:11" x14ac:dyDescent="0.25">
      <c r="A23" s="59"/>
      <c r="B23" s="59"/>
      <c r="C23" s="59"/>
      <c r="D23" s="59"/>
      <c r="F23" s="86"/>
      <c r="G23" s="86"/>
      <c r="H23" s="86"/>
      <c r="I23" s="86"/>
      <c r="J23" s="86"/>
      <c r="K23" s="86"/>
    </row>
    <row r="24" spans="1:11" x14ac:dyDescent="0.25">
      <c r="A24" s="709" t="s">
        <v>136</v>
      </c>
      <c r="B24" s="709"/>
      <c r="C24" s="709"/>
      <c r="D24" s="709"/>
      <c r="E24" s="86"/>
      <c r="F24" s="86"/>
      <c r="G24" s="86"/>
      <c r="H24" s="86"/>
      <c r="I24" s="86"/>
      <c r="J24" s="86"/>
      <c r="K24" s="86"/>
    </row>
    <row r="26" spans="1:11" ht="18.75" x14ac:dyDescent="0.3">
      <c r="A26" s="724"/>
      <c r="B26" s="724"/>
      <c r="C26" s="724"/>
      <c r="D26" s="724"/>
      <c r="E26" s="724"/>
      <c r="F26" s="724"/>
      <c r="G26" s="724"/>
    </row>
    <row r="28" spans="1:11" ht="18.75" x14ac:dyDescent="0.3">
      <c r="A28" s="142" t="s">
        <v>241</v>
      </c>
      <c r="B28" s="88"/>
      <c r="C28" s="88"/>
      <c r="D28" s="88"/>
      <c r="E28" s="88"/>
      <c r="F28" s="88"/>
    </row>
    <row r="30" spans="1:11" ht="18.75" customHeight="1" x14ac:dyDescent="0.3">
      <c r="A30" s="88" t="s">
        <v>159</v>
      </c>
      <c r="B30" s="88"/>
      <c r="C30" s="723" t="s">
        <v>244</v>
      </c>
      <c r="D30" s="723"/>
      <c r="E30" s="723"/>
      <c r="F30" s="89"/>
    </row>
    <row r="31" spans="1:11" ht="18.75" x14ac:dyDescent="0.3">
      <c r="A31" s="90" t="s">
        <v>160</v>
      </c>
      <c r="B31" s="88"/>
      <c r="C31" s="725" t="s">
        <v>213</v>
      </c>
      <c r="D31" s="725"/>
      <c r="E31" s="725"/>
      <c r="F31" s="725"/>
    </row>
    <row r="32" spans="1:11" ht="18.75" x14ac:dyDescent="0.3">
      <c r="A32" s="726" t="s">
        <v>162</v>
      </c>
      <c r="B32" s="726"/>
      <c r="C32" s="725" t="s">
        <v>163</v>
      </c>
      <c r="D32" s="725"/>
      <c r="E32" s="131"/>
      <c r="F32" s="131"/>
    </row>
    <row r="33" spans="1:6" x14ac:dyDescent="0.25">
      <c r="B33" s="688" t="s">
        <v>242</v>
      </c>
      <c r="C33" s="688"/>
      <c r="D33" s="688"/>
    </row>
    <row r="34" spans="1:6" ht="45" x14ac:dyDescent="0.25">
      <c r="A34" s="96" t="s">
        <v>164</v>
      </c>
      <c r="B34" s="96" t="s">
        <v>151</v>
      </c>
      <c r="C34" s="96" t="s">
        <v>214</v>
      </c>
      <c r="D34" s="96" t="s">
        <v>243</v>
      </c>
      <c r="E34" s="97" t="s">
        <v>168</v>
      </c>
      <c r="F34" s="143"/>
    </row>
    <row r="35" spans="1:6" x14ac:dyDescent="0.25">
      <c r="A35" s="96">
        <v>1</v>
      </c>
      <c r="B35" s="96">
        <v>2</v>
      </c>
      <c r="C35" s="96">
        <v>3</v>
      </c>
      <c r="D35" s="96">
        <v>5</v>
      </c>
      <c r="E35" s="140">
        <v>6</v>
      </c>
      <c r="F35" s="144"/>
    </row>
    <row r="36" spans="1:6" ht="74.25" customHeight="1" x14ac:dyDescent="0.25">
      <c r="A36" s="679" t="s">
        <v>581</v>
      </c>
      <c r="B36" s="680"/>
      <c r="C36" s="680"/>
      <c r="D36" s="681"/>
      <c r="E36" s="135">
        <v>1005112.39</v>
      </c>
      <c r="F36" s="145"/>
    </row>
    <row r="37" spans="1:6" ht="33.75" customHeight="1" x14ac:dyDescent="0.25">
      <c r="A37" s="679" t="s">
        <v>134</v>
      </c>
      <c r="B37" s="680"/>
      <c r="C37" s="680"/>
      <c r="D37" s="681"/>
      <c r="E37" s="135">
        <f>SUM(E36:E36)</f>
        <v>1005112.39</v>
      </c>
      <c r="F37" s="145"/>
    </row>
    <row r="39" spans="1:6" x14ac:dyDescent="0.25">
      <c r="B39" s="548"/>
      <c r="C39" s="548"/>
      <c r="D39" s="548"/>
      <c r="E39" s="548"/>
    </row>
    <row r="41" spans="1:6" x14ac:dyDescent="0.25">
      <c r="A41" s="548" t="s">
        <v>582</v>
      </c>
      <c r="B41" s="548"/>
      <c r="C41" s="548"/>
      <c r="D41" s="548"/>
      <c r="E41" s="548"/>
      <c r="F41" s="85"/>
    </row>
  </sheetData>
  <mergeCells count="31">
    <mergeCell ref="C30:E30"/>
    <mergeCell ref="A26:G26"/>
    <mergeCell ref="C31:F31"/>
    <mergeCell ref="A32:B32"/>
    <mergeCell ref="C32:D32"/>
    <mergeCell ref="A36:D36"/>
    <mergeCell ref="A37:D37"/>
    <mergeCell ref="A41:E41"/>
    <mergeCell ref="B33:D33"/>
    <mergeCell ref="B39:E39"/>
    <mergeCell ref="B21:D21"/>
    <mergeCell ref="A24:D24"/>
    <mergeCell ref="B17:D17"/>
    <mergeCell ref="A2:K2"/>
    <mergeCell ref="E3:G3"/>
    <mergeCell ref="H3:I3"/>
    <mergeCell ref="B18:D18"/>
    <mergeCell ref="B19:D19"/>
    <mergeCell ref="B20:D20"/>
    <mergeCell ref="A4:D4"/>
    <mergeCell ref="A5:D5"/>
    <mergeCell ref="A6:E6"/>
    <mergeCell ref="A7:A9"/>
    <mergeCell ref="B7:D9"/>
    <mergeCell ref="B10:D10"/>
    <mergeCell ref="B11:D11"/>
    <mergeCell ref="B12:D12"/>
    <mergeCell ref="B13:D13"/>
    <mergeCell ref="B14:D14"/>
    <mergeCell ref="B15:D15"/>
    <mergeCell ref="B16:D16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opLeftCell="A15" workbookViewId="0">
      <selection sqref="A1:K1"/>
    </sheetView>
  </sheetViews>
  <sheetFormatPr defaultRowHeight="15" x14ac:dyDescent="0.25"/>
  <cols>
    <col min="1" max="1" width="30.140625" customWidth="1"/>
    <col min="2" max="2" width="12.28515625" customWidth="1"/>
    <col min="3" max="4" width="0" hidden="1" customWidth="1"/>
    <col min="5" max="5" width="13.42578125" customWidth="1"/>
    <col min="6" max="6" width="18.28515625" hidden="1" customWidth="1"/>
    <col min="7" max="7" width="17" hidden="1" customWidth="1"/>
    <col min="8" max="8" width="15.42578125" customWidth="1"/>
    <col min="9" max="9" width="17.140625" hidden="1" customWidth="1"/>
    <col min="10" max="10" width="23.85546875" hidden="1" customWidth="1"/>
    <col min="11" max="11" width="19.28515625" customWidth="1"/>
  </cols>
  <sheetData>
    <row r="1" spans="1:11" ht="45" customHeight="1" x14ac:dyDescent="0.25">
      <c r="A1" s="611" t="s">
        <v>697</v>
      </c>
      <c r="B1" s="612"/>
      <c r="C1" s="612"/>
      <c r="D1" s="612"/>
      <c r="E1" s="612"/>
      <c r="F1" s="612"/>
      <c r="G1" s="612"/>
      <c r="H1" s="612"/>
      <c r="I1" s="612"/>
      <c r="J1" s="612"/>
      <c r="K1" s="612"/>
    </row>
    <row r="2" spans="1:11" ht="15.75" x14ac:dyDescent="0.25">
      <c r="A2" s="663" t="s">
        <v>181</v>
      </c>
      <c r="B2" s="663"/>
      <c r="C2" s="663"/>
      <c r="D2" s="663"/>
      <c r="E2" s="663"/>
      <c r="F2" s="663"/>
      <c r="G2" s="663"/>
      <c r="H2" s="663"/>
      <c r="I2" s="663"/>
      <c r="J2" s="663"/>
      <c r="K2" s="663"/>
    </row>
    <row r="3" spans="1:11" x14ac:dyDescent="0.25">
      <c r="E3" s="284" t="s">
        <v>717</v>
      </c>
      <c r="F3" s="284"/>
      <c r="G3" s="284"/>
      <c r="H3" s="284"/>
    </row>
    <row r="4" spans="1:11" ht="15.75" x14ac:dyDescent="0.25">
      <c r="A4" s="672" t="s">
        <v>151</v>
      </c>
      <c r="B4" s="672" t="s">
        <v>1</v>
      </c>
      <c r="C4" s="672" t="s">
        <v>182</v>
      </c>
      <c r="D4" s="672"/>
      <c r="E4" s="672"/>
      <c r="F4" s="672" t="s">
        <v>183</v>
      </c>
      <c r="G4" s="672"/>
      <c r="H4" s="672"/>
      <c r="I4" s="672" t="s">
        <v>140</v>
      </c>
      <c r="J4" s="672"/>
      <c r="K4" s="672"/>
    </row>
    <row r="5" spans="1:11" ht="31.5" x14ac:dyDescent="0.25">
      <c r="A5" s="672"/>
      <c r="B5" s="672"/>
      <c r="C5" s="82" t="s">
        <v>81</v>
      </c>
      <c r="D5" s="82" t="s">
        <v>342</v>
      </c>
      <c r="E5" s="82" t="s">
        <v>580</v>
      </c>
      <c r="F5" s="82" t="s">
        <v>81</v>
      </c>
      <c r="G5" s="82" t="s">
        <v>342</v>
      </c>
      <c r="H5" s="82" t="s">
        <v>669</v>
      </c>
      <c r="I5" s="82" t="s">
        <v>670</v>
      </c>
      <c r="J5" s="82" t="s">
        <v>342</v>
      </c>
      <c r="K5" s="82" t="s">
        <v>580</v>
      </c>
    </row>
    <row r="6" spans="1:11" ht="94.5" x14ac:dyDescent="0.25">
      <c r="A6" s="672"/>
      <c r="B6" s="672"/>
      <c r="C6" s="82" t="s">
        <v>60</v>
      </c>
      <c r="D6" s="82" t="s">
        <v>61</v>
      </c>
      <c r="E6" s="82" t="s">
        <v>715</v>
      </c>
      <c r="F6" s="82" t="s">
        <v>60</v>
      </c>
      <c r="G6" s="264" t="s">
        <v>61</v>
      </c>
      <c r="H6" s="82" t="s">
        <v>716</v>
      </c>
      <c r="I6" s="82" t="s">
        <v>60</v>
      </c>
      <c r="J6" s="82" t="s">
        <v>61</v>
      </c>
      <c r="K6" s="82" t="s">
        <v>134</v>
      </c>
    </row>
    <row r="7" spans="1:11" ht="15.75" x14ac:dyDescent="0.25">
      <c r="A7" s="82">
        <v>1</v>
      </c>
      <c r="B7" s="82">
        <v>2</v>
      </c>
      <c r="C7" s="82">
        <v>3</v>
      </c>
      <c r="D7" s="82">
        <v>4</v>
      </c>
      <c r="E7" s="82">
        <v>5</v>
      </c>
      <c r="F7" s="82">
        <v>6</v>
      </c>
      <c r="G7" s="82">
        <v>7</v>
      </c>
      <c r="H7" s="82">
        <v>8</v>
      </c>
      <c r="I7" s="82">
        <v>9</v>
      </c>
      <c r="J7" s="82">
        <v>10</v>
      </c>
      <c r="K7" s="82">
        <v>11</v>
      </c>
    </row>
    <row r="8" spans="1:11" ht="50.25" customHeight="1" x14ac:dyDescent="0.25">
      <c r="A8" s="112" t="s">
        <v>184</v>
      </c>
      <c r="B8" s="113"/>
      <c r="C8" s="114">
        <v>50</v>
      </c>
      <c r="D8" s="114">
        <v>50</v>
      </c>
      <c r="E8" s="114">
        <v>50</v>
      </c>
      <c r="F8" s="104">
        <v>5400</v>
      </c>
      <c r="G8" s="104">
        <v>7400</v>
      </c>
      <c r="H8" s="523">
        <v>6480</v>
      </c>
      <c r="I8" s="524">
        <v>270000</v>
      </c>
      <c r="J8" s="524">
        <v>270000</v>
      </c>
      <c r="K8" s="524">
        <v>324000</v>
      </c>
    </row>
    <row r="9" spans="1:11" ht="81.75" customHeight="1" x14ac:dyDescent="0.25">
      <c r="A9" s="115" t="s">
        <v>672</v>
      </c>
      <c r="B9" s="105"/>
      <c r="C9" s="116">
        <v>1</v>
      </c>
      <c r="D9" s="116">
        <v>1</v>
      </c>
      <c r="E9" s="116">
        <v>1</v>
      </c>
      <c r="F9" s="106">
        <v>344128</v>
      </c>
      <c r="G9" s="106">
        <v>344128</v>
      </c>
      <c r="H9" s="523">
        <v>408138</v>
      </c>
      <c r="I9" s="524">
        <f>F9</f>
        <v>344128</v>
      </c>
      <c r="J9" s="524">
        <f>G9</f>
        <v>344128</v>
      </c>
      <c r="K9" s="524">
        <f>H9</f>
        <v>408138</v>
      </c>
    </row>
    <row r="10" spans="1:11" ht="71.25" customHeight="1" x14ac:dyDescent="0.25">
      <c r="A10" s="120" t="s">
        <v>718</v>
      </c>
      <c r="B10" s="458"/>
      <c r="C10" s="458">
        <v>1</v>
      </c>
      <c r="D10" s="458">
        <v>1</v>
      </c>
      <c r="E10" s="458">
        <v>1</v>
      </c>
      <c r="F10" s="107">
        <v>50000</v>
      </c>
      <c r="G10" s="107">
        <v>50000</v>
      </c>
      <c r="H10" s="524">
        <v>10000</v>
      </c>
      <c r="I10" s="525">
        <f t="shared" ref="I10:I11" si="0">C10*F10</f>
        <v>50000</v>
      </c>
      <c r="J10" s="525">
        <v>50000</v>
      </c>
      <c r="K10" s="525">
        <v>10000</v>
      </c>
    </row>
    <row r="11" spans="1:11" ht="54.75" customHeight="1" x14ac:dyDescent="0.25">
      <c r="A11" s="120" t="s">
        <v>719</v>
      </c>
      <c r="B11" s="458"/>
      <c r="C11" s="458">
        <v>1</v>
      </c>
      <c r="D11" s="458">
        <v>1</v>
      </c>
      <c r="E11" s="458">
        <v>1</v>
      </c>
      <c r="F11" s="107">
        <v>15000</v>
      </c>
      <c r="G11" s="107">
        <v>15000</v>
      </c>
      <c r="H11" s="524">
        <v>50000</v>
      </c>
      <c r="I11" s="525">
        <f t="shared" si="0"/>
        <v>15000</v>
      </c>
      <c r="J11" s="525">
        <v>15000</v>
      </c>
      <c r="K11" s="525">
        <v>50000</v>
      </c>
    </row>
    <row r="12" spans="1:11" ht="42.75" customHeight="1" x14ac:dyDescent="0.25">
      <c r="A12" s="118" t="s">
        <v>185</v>
      </c>
      <c r="B12" s="119"/>
      <c r="C12" s="119">
        <v>12</v>
      </c>
      <c r="D12" s="119">
        <v>12</v>
      </c>
      <c r="E12" s="119">
        <v>12</v>
      </c>
      <c r="F12" s="107">
        <v>22869</v>
      </c>
      <c r="G12" s="107">
        <v>22869</v>
      </c>
      <c r="H12" s="524">
        <v>26299.34</v>
      </c>
      <c r="I12" s="524">
        <v>274428</v>
      </c>
      <c r="J12" s="524">
        <v>274428</v>
      </c>
      <c r="K12" s="524">
        <v>315592</v>
      </c>
    </row>
    <row r="13" spans="1:11" ht="45.75" customHeight="1" x14ac:dyDescent="0.25">
      <c r="A13" s="117" t="s">
        <v>723</v>
      </c>
      <c r="B13" s="103"/>
      <c r="C13" s="103">
        <v>1</v>
      </c>
      <c r="D13" s="103">
        <v>1</v>
      </c>
      <c r="E13" s="103">
        <v>1</v>
      </c>
      <c r="F13" s="104">
        <v>7000</v>
      </c>
      <c r="G13" s="104">
        <v>7000</v>
      </c>
      <c r="H13" s="523">
        <v>57500</v>
      </c>
      <c r="I13" s="285">
        <v>7000</v>
      </c>
      <c r="J13" s="285">
        <v>7000</v>
      </c>
      <c r="K13" s="524">
        <v>57500</v>
      </c>
    </row>
    <row r="14" spans="1:11" ht="50.25" customHeight="1" x14ac:dyDescent="0.25">
      <c r="A14" s="118" t="s">
        <v>722</v>
      </c>
      <c r="B14" s="119"/>
      <c r="C14" s="119">
        <v>12</v>
      </c>
      <c r="D14" s="119">
        <v>12</v>
      </c>
      <c r="E14" s="119">
        <v>1</v>
      </c>
      <c r="F14" s="107">
        <v>3909.33</v>
      </c>
      <c r="G14" s="107">
        <v>3909.33</v>
      </c>
      <c r="H14" s="524">
        <v>48000</v>
      </c>
      <c r="I14" s="524">
        <v>46912</v>
      </c>
      <c r="J14" s="524">
        <v>46912</v>
      </c>
      <c r="K14" s="524">
        <v>48000</v>
      </c>
    </row>
    <row r="15" spans="1:11" ht="30" x14ac:dyDescent="0.25">
      <c r="A15" s="526" t="s">
        <v>186</v>
      </c>
      <c r="B15" s="527"/>
      <c r="C15" s="527">
        <v>1</v>
      </c>
      <c r="D15" s="527">
        <v>1</v>
      </c>
      <c r="E15" s="527">
        <v>1</v>
      </c>
      <c r="F15" s="528">
        <v>5000</v>
      </c>
      <c r="G15" s="528">
        <v>5000</v>
      </c>
      <c r="H15" s="528">
        <v>9315</v>
      </c>
      <c r="I15" s="525">
        <v>5000</v>
      </c>
      <c r="J15" s="525">
        <v>5000</v>
      </c>
      <c r="K15" s="525">
        <v>9315</v>
      </c>
    </row>
    <row r="16" spans="1:11" ht="41.25" customHeight="1" x14ac:dyDescent="0.25">
      <c r="A16" s="529" t="s">
        <v>205</v>
      </c>
      <c r="B16" s="527"/>
      <c r="C16" s="527">
        <v>1</v>
      </c>
      <c r="D16" s="527">
        <v>1</v>
      </c>
      <c r="E16" s="527">
        <v>1</v>
      </c>
      <c r="F16" s="524">
        <v>5000</v>
      </c>
      <c r="G16" s="524">
        <v>5000</v>
      </c>
      <c r="H16" s="524">
        <v>5000</v>
      </c>
      <c r="I16" s="525">
        <f t="shared" ref="I16" si="1">C16*F16</f>
        <v>5000</v>
      </c>
      <c r="J16" s="525">
        <v>5000</v>
      </c>
      <c r="K16" s="525">
        <v>5000</v>
      </c>
    </row>
    <row r="17" spans="1:11" ht="41.25" customHeight="1" x14ac:dyDescent="0.25">
      <c r="A17" s="120" t="s">
        <v>720</v>
      </c>
      <c r="B17" s="82"/>
      <c r="C17" s="82"/>
      <c r="D17" s="158"/>
      <c r="E17" s="158">
        <v>12</v>
      </c>
      <c r="F17" s="107"/>
      <c r="G17" s="107"/>
      <c r="H17" s="524">
        <v>11091.67</v>
      </c>
      <c r="I17" s="525">
        <v>139400</v>
      </c>
      <c r="J17" s="525">
        <v>139400</v>
      </c>
      <c r="K17" s="525">
        <v>133100</v>
      </c>
    </row>
    <row r="18" spans="1:11" ht="54.75" customHeight="1" x14ac:dyDescent="0.25">
      <c r="A18" s="529" t="s">
        <v>674</v>
      </c>
      <c r="B18" s="527"/>
      <c r="C18" s="527"/>
      <c r="D18" s="527"/>
      <c r="E18" s="527"/>
      <c r="F18" s="524"/>
      <c r="G18" s="524"/>
      <c r="H18" s="524"/>
      <c r="I18" s="524">
        <v>220942</v>
      </c>
      <c r="J18" s="524">
        <v>220942</v>
      </c>
      <c r="K18" s="524">
        <f>110400+34350</f>
        <v>144750</v>
      </c>
    </row>
    <row r="19" spans="1:11" ht="35.25" customHeight="1" x14ac:dyDescent="0.25">
      <c r="A19" s="529" t="s">
        <v>673</v>
      </c>
      <c r="B19" s="527"/>
      <c r="C19" s="527"/>
      <c r="D19" s="527"/>
      <c r="E19" s="527"/>
      <c r="F19" s="524"/>
      <c r="G19" s="524"/>
      <c r="H19" s="524"/>
      <c r="I19" s="524">
        <v>22600</v>
      </c>
      <c r="J19" s="524">
        <v>22600</v>
      </c>
      <c r="K19" s="524">
        <v>36274</v>
      </c>
    </row>
    <row r="20" spans="1:11" ht="35.25" customHeight="1" x14ac:dyDescent="0.25">
      <c r="A20" s="529" t="s">
        <v>724</v>
      </c>
      <c r="B20" s="527"/>
      <c r="C20" s="527"/>
      <c r="D20" s="527"/>
      <c r="E20" s="527"/>
      <c r="F20" s="524"/>
      <c r="G20" s="524"/>
      <c r="H20" s="524"/>
      <c r="I20" s="524"/>
      <c r="J20" s="524"/>
      <c r="K20" s="524">
        <v>259380</v>
      </c>
    </row>
    <row r="21" spans="1:11" ht="48" customHeight="1" x14ac:dyDescent="0.25">
      <c r="A21" s="529" t="s">
        <v>721</v>
      </c>
      <c r="B21" s="527"/>
      <c r="C21" s="527"/>
      <c r="D21" s="527"/>
      <c r="E21" s="527"/>
      <c r="F21" s="524"/>
      <c r="G21" s="524"/>
      <c r="H21" s="524"/>
      <c r="I21" s="524">
        <v>59997</v>
      </c>
      <c r="J21" s="524">
        <v>59997</v>
      </c>
      <c r="K21" s="524">
        <v>13200</v>
      </c>
    </row>
    <row r="22" spans="1:11" ht="15.75" x14ac:dyDescent="0.25">
      <c r="A22" s="83" t="s">
        <v>134</v>
      </c>
      <c r="B22" s="82">
        <v>9000</v>
      </c>
      <c r="C22" s="82" t="s">
        <v>11</v>
      </c>
      <c r="D22" s="82" t="s">
        <v>11</v>
      </c>
      <c r="E22" s="82" t="s">
        <v>11</v>
      </c>
      <c r="F22" s="107"/>
      <c r="G22" s="107" t="s">
        <v>11</v>
      </c>
      <c r="H22" s="107" t="s">
        <v>11</v>
      </c>
      <c r="I22" s="107">
        <f>I8+I9+I10+I11+I12+I13+I14+I15+I16+I17+I18+I19</f>
        <v>1400410</v>
      </c>
      <c r="J22" s="107">
        <f>J8+J9+J10+J11+J12+J13+J14+J15+J16+J17+J18+J19</f>
        <v>1400410</v>
      </c>
      <c r="K22" s="530">
        <f>K8+K9+K10+K11+K12+K13+K14+K15+K16+K17+K18+K19+K21+K20</f>
        <v>1814249</v>
      </c>
    </row>
    <row r="23" spans="1:11" x14ac:dyDescent="0.25">
      <c r="H23" s="121"/>
      <c r="I23" s="122"/>
    </row>
    <row r="24" spans="1:11" x14ac:dyDescent="0.25">
      <c r="H24" s="121"/>
      <c r="I24" s="122"/>
    </row>
    <row r="25" spans="1:11" x14ac:dyDescent="0.25">
      <c r="A25" s="548" t="s">
        <v>671</v>
      </c>
      <c r="B25" s="548"/>
      <c r="C25" s="548"/>
      <c r="D25" s="548"/>
      <c r="E25" s="548"/>
      <c r="F25" s="548"/>
      <c r="G25" s="548"/>
      <c r="H25" s="548"/>
      <c r="I25" s="548"/>
      <c r="J25" s="548"/>
      <c r="K25" s="548"/>
    </row>
    <row r="28" spans="1:11" x14ac:dyDescent="0.25">
      <c r="A28" s="642" t="s">
        <v>490</v>
      </c>
      <c r="B28" s="642"/>
      <c r="C28" s="642"/>
      <c r="D28" s="642"/>
      <c r="E28" s="642"/>
      <c r="F28" s="642"/>
    </row>
    <row r="29" spans="1:11" x14ac:dyDescent="0.25">
      <c r="A29" s="727" t="s">
        <v>483</v>
      </c>
      <c r="B29" s="727"/>
      <c r="C29" s="727"/>
      <c r="D29" s="727"/>
      <c r="E29" s="727"/>
      <c r="F29" s="727"/>
      <c r="G29" s="59"/>
      <c r="H29" s="59"/>
      <c r="I29" s="59"/>
      <c r="J29" s="59"/>
      <c r="K29" s="59"/>
    </row>
    <row r="30" spans="1:11" ht="15.75" customHeight="1" x14ac:dyDescent="0.25">
      <c r="A30" s="728"/>
      <c r="B30" s="728"/>
      <c r="C30" s="728"/>
      <c r="D30" s="728"/>
      <c r="E30" s="728"/>
      <c r="F30" s="728"/>
      <c r="G30" s="59"/>
      <c r="H30" s="59"/>
      <c r="I30" s="59"/>
      <c r="J30" s="59"/>
      <c r="K30" s="59"/>
    </row>
    <row r="31" spans="1:11" ht="112.5" customHeight="1" x14ac:dyDescent="0.25">
      <c r="A31" s="385">
        <v>1</v>
      </c>
      <c r="B31" s="386" t="s">
        <v>484</v>
      </c>
      <c r="C31" s="387" t="s">
        <v>485</v>
      </c>
      <c r="D31" s="387">
        <v>1</v>
      </c>
      <c r="E31" s="387">
        <v>138000</v>
      </c>
      <c r="F31" s="388">
        <v>100000</v>
      </c>
      <c r="G31" s="59"/>
      <c r="H31" s="59"/>
      <c r="I31" s="59"/>
      <c r="J31" s="59"/>
      <c r="K31" s="59"/>
    </row>
    <row r="32" spans="1:11" x14ac:dyDescent="0.25">
      <c r="A32" s="385">
        <v>2</v>
      </c>
      <c r="B32" s="387" t="s">
        <v>486</v>
      </c>
      <c r="C32" s="387" t="s">
        <v>476</v>
      </c>
      <c r="D32" s="387">
        <v>18</v>
      </c>
      <c r="E32" s="387">
        <v>1566</v>
      </c>
      <c r="F32" s="388">
        <f>E32*D32</f>
        <v>28188</v>
      </c>
    </row>
    <row r="33" spans="1:6" x14ac:dyDescent="0.25">
      <c r="A33" s="385">
        <v>3</v>
      </c>
      <c r="B33" s="387" t="s">
        <v>487</v>
      </c>
      <c r="C33" s="387" t="s">
        <v>476</v>
      </c>
      <c r="D33" s="387">
        <v>4</v>
      </c>
      <c r="E33" s="387">
        <v>2452</v>
      </c>
      <c r="F33" s="388">
        <f>E33*D33</f>
        <v>9808</v>
      </c>
    </row>
    <row r="34" spans="1:6" x14ac:dyDescent="0.25">
      <c r="A34" s="385">
        <v>4</v>
      </c>
      <c r="B34" s="387" t="s">
        <v>488</v>
      </c>
      <c r="C34" s="387" t="s">
        <v>476</v>
      </c>
      <c r="D34" s="387">
        <v>8</v>
      </c>
      <c r="E34" s="387">
        <v>1558.8</v>
      </c>
      <c r="F34" s="388">
        <f>E34*D34</f>
        <v>12470.4</v>
      </c>
    </row>
    <row r="35" spans="1:6" ht="45" x14ac:dyDescent="0.25">
      <c r="A35" s="385">
        <v>5</v>
      </c>
      <c r="B35" s="372" t="s">
        <v>489</v>
      </c>
      <c r="C35" s="387" t="s">
        <v>290</v>
      </c>
      <c r="D35" s="387">
        <v>100</v>
      </c>
      <c r="E35" s="387">
        <v>450</v>
      </c>
      <c r="F35" s="388">
        <f>E35*D35</f>
        <v>45000</v>
      </c>
    </row>
    <row r="36" spans="1:6" ht="60" x14ac:dyDescent="0.25">
      <c r="A36" s="385">
        <v>6</v>
      </c>
      <c r="B36" s="372" t="s">
        <v>492</v>
      </c>
      <c r="C36" s="387" t="s">
        <v>478</v>
      </c>
      <c r="D36" s="387">
        <v>40</v>
      </c>
      <c r="E36" s="391">
        <v>1300</v>
      </c>
      <c r="F36" s="388">
        <v>52000</v>
      </c>
    </row>
    <row r="37" spans="1:6" x14ac:dyDescent="0.25">
      <c r="A37" s="389"/>
      <c r="B37" s="729" t="s">
        <v>169</v>
      </c>
      <c r="C37" s="730"/>
      <c r="D37" s="730"/>
      <c r="E37" s="731"/>
      <c r="F37" s="390">
        <f>SUM(F31:F36)</f>
        <v>247466.4</v>
      </c>
    </row>
    <row r="40" spans="1:6" x14ac:dyDescent="0.25">
      <c r="A40" s="548" t="s">
        <v>491</v>
      </c>
      <c r="B40" s="548"/>
      <c r="C40" s="548"/>
      <c r="D40" s="548"/>
      <c r="E40" s="548"/>
      <c r="F40" s="548"/>
    </row>
  </sheetData>
  <mergeCells count="12">
    <mergeCell ref="A1:K1"/>
    <mergeCell ref="A29:F30"/>
    <mergeCell ref="A28:F28"/>
    <mergeCell ref="B37:E37"/>
    <mergeCell ref="A40:F40"/>
    <mergeCell ref="A2:K2"/>
    <mergeCell ref="A4:A6"/>
    <mergeCell ref="B4:B6"/>
    <mergeCell ref="C4:E4"/>
    <mergeCell ref="F4:H4"/>
    <mergeCell ref="I4:K4"/>
    <mergeCell ref="A25:K25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sqref="A1:I14"/>
    </sheetView>
  </sheetViews>
  <sheetFormatPr defaultRowHeight="15" x14ac:dyDescent="0.25"/>
  <cols>
    <col min="2" max="2" width="22.7109375" customWidth="1"/>
    <col min="3" max="3" width="9.140625" customWidth="1"/>
    <col min="4" max="4" width="0.140625" customWidth="1"/>
    <col min="5" max="5" width="19.85546875" customWidth="1"/>
    <col min="6" max="6" width="19.42578125" customWidth="1"/>
    <col min="7" max="7" width="16.42578125" customWidth="1"/>
  </cols>
  <sheetData>
    <row r="1" spans="1:7" ht="67.5" customHeight="1" x14ac:dyDescent="0.25">
      <c r="A1" s="732"/>
      <c r="B1" s="733"/>
      <c r="C1" s="733"/>
      <c r="D1" s="733"/>
      <c r="E1" s="733"/>
      <c r="F1" s="733"/>
      <c r="G1" s="733"/>
    </row>
    <row r="3" spans="1:7" ht="18.75" customHeight="1" x14ac:dyDescent="0.3">
      <c r="A3" s="88"/>
      <c r="B3" s="88"/>
      <c r="C3" s="723"/>
      <c r="D3" s="723"/>
      <c r="E3" s="723"/>
      <c r="F3" s="723"/>
    </row>
    <row r="4" spans="1:7" ht="18.75" x14ac:dyDescent="0.3">
      <c r="A4" s="90"/>
      <c r="B4" s="88"/>
      <c r="C4" s="725"/>
      <c r="D4" s="725"/>
      <c r="E4" s="725"/>
      <c r="F4" s="725"/>
    </row>
    <row r="5" spans="1:7" ht="18.75" x14ac:dyDescent="0.3">
      <c r="A5" s="726"/>
      <c r="B5" s="726"/>
      <c r="C5" s="725"/>
      <c r="D5" s="725"/>
      <c r="E5" s="131"/>
      <c r="F5" s="131"/>
    </row>
    <row r="6" spans="1:7" x14ac:dyDescent="0.25">
      <c r="B6" s="688"/>
      <c r="C6" s="688"/>
      <c r="D6" s="688"/>
      <c r="E6" s="631"/>
      <c r="F6" s="631"/>
    </row>
    <row r="7" spans="1:7" x14ac:dyDescent="0.25">
      <c r="A7" s="96"/>
      <c r="B7" s="96"/>
      <c r="C7" s="96"/>
      <c r="D7" s="96"/>
      <c r="E7" s="682"/>
      <c r="F7" s="683"/>
      <c r="G7" s="684"/>
    </row>
    <row r="8" spans="1:7" x14ac:dyDescent="0.25">
      <c r="A8" s="96"/>
      <c r="B8" s="133"/>
      <c r="C8" s="96"/>
      <c r="D8" s="134"/>
      <c r="E8" s="734"/>
      <c r="F8" s="735"/>
      <c r="G8" s="736"/>
    </row>
    <row r="9" spans="1:7" x14ac:dyDescent="0.25">
      <c r="A9" s="96"/>
      <c r="B9" s="120"/>
      <c r="C9" s="96"/>
      <c r="D9" s="134"/>
      <c r="E9" s="737"/>
      <c r="F9" s="738"/>
      <c r="G9" s="739"/>
    </row>
    <row r="12" spans="1:7" x14ac:dyDescent="0.25">
      <c r="B12" s="548"/>
      <c r="C12" s="548"/>
      <c r="D12" s="548"/>
      <c r="E12" s="548"/>
      <c r="F12" s="548"/>
    </row>
  </sheetData>
  <mergeCells count="11">
    <mergeCell ref="B12:F12"/>
    <mergeCell ref="C3:F3"/>
    <mergeCell ref="A1:G1"/>
    <mergeCell ref="C4:F4"/>
    <mergeCell ref="A5:B5"/>
    <mergeCell ref="C5:D5"/>
    <mergeCell ref="B6:D6"/>
    <mergeCell ref="E6:F6"/>
    <mergeCell ref="E7:G7"/>
    <mergeCell ref="E8:G8"/>
    <mergeCell ref="E9:G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opLeftCell="A16" workbookViewId="0">
      <selection activeCell="A18" sqref="A18:F18"/>
    </sheetView>
  </sheetViews>
  <sheetFormatPr defaultRowHeight="15" x14ac:dyDescent="0.25"/>
  <cols>
    <col min="2" max="2" width="21.140625" customWidth="1"/>
    <col min="3" max="3" width="10.85546875" bestFit="1" customWidth="1"/>
    <col min="5" max="5" width="15.5703125" customWidth="1"/>
    <col min="6" max="6" width="23.28515625" customWidth="1"/>
    <col min="7" max="7" width="26.5703125" customWidth="1"/>
  </cols>
  <sheetData>
    <row r="1" spans="1:7" ht="91.5" customHeight="1" x14ac:dyDescent="0.25">
      <c r="A1" s="692" t="s">
        <v>220</v>
      </c>
      <c r="B1" s="693"/>
      <c r="C1" s="693"/>
      <c r="D1" s="693"/>
      <c r="E1" s="693"/>
      <c r="F1" s="693"/>
      <c r="G1" s="693"/>
    </row>
    <row r="2" spans="1:7" ht="31.5" x14ac:dyDescent="0.25">
      <c r="A2" s="745" t="s">
        <v>225</v>
      </c>
      <c r="B2" s="746"/>
      <c r="C2" s="746"/>
      <c r="D2" s="747"/>
      <c r="E2" s="138" t="s">
        <v>224</v>
      </c>
      <c r="F2" s="138" t="s">
        <v>232</v>
      </c>
      <c r="G2" s="138" t="s">
        <v>235</v>
      </c>
    </row>
    <row r="3" spans="1:7" ht="33" customHeight="1" x14ac:dyDescent="0.25">
      <c r="A3" s="743" t="s">
        <v>221</v>
      </c>
      <c r="B3" s="744"/>
      <c r="C3" s="744"/>
      <c r="D3" s="744"/>
      <c r="E3" s="138">
        <v>1.1100000000000001</v>
      </c>
      <c r="F3" s="138" t="s">
        <v>227</v>
      </c>
      <c r="G3" s="138">
        <v>49223.89</v>
      </c>
    </row>
    <row r="4" spans="1:7" ht="15" customHeight="1" x14ac:dyDescent="0.25">
      <c r="A4" s="743" t="s">
        <v>222</v>
      </c>
      <c r="B4" s="744"/>
      <c r="C4" s="744"/>
      <c r="D4" s="744"/>
      <c r="E4" s="138">
        <v>1.89</v>
      </c>
      <c r="F4" s="138" t="s">
        <v>228</v>
      </c>
      <c r="G4" s="138">
        <v>80784.69</v>
      </c>
    </row>
    <row r="5" spans="1:7" ht="26.25" customHeight="1" x14ac:dyDescent="0.25">
      <c r="A5" s="743" t="s">
        <v>223</v>
      </c>
      <c r="B5" s="744"/>
      <c r="C5" s="744"/>
      <c r="D5" s="744"/>
      <c r="E5" s="138">
        <v>2</v>
      </c>
      <c r="F5" s="138" t="s">
        <v>229</v>
      </c>
      <c r="G5" s="138">
        <v>80198.789999999994</v>
      </c>
    </row>
    <row r="6" spans="1:7" ht="15" customHeight="1" x14ac:dyDescent="0.25">
      <c r="A6" s="743" t="s">
        <v>237</v>
      </c>
      <c r="B6" s="744"/>
      <c r="C6" s="744"/>
      <c r="D6" s="744"/>
      <c r="E6" s="138">
        <v>1.89</v>
      </c>
      <c r="F6" s="138" t="s">
        <v>230</v>
      </c>
      <c r="G6" s="138">
        <v>77302.91</v>
      </c>
    </row>
    <row r="7" spans="1:7" ht="40.5" customHeight="1" x14ac:dyDescent="0.25">
      <c r="A7" s="748" t="s">
        <v>226</v>
      </c>
      <c r="B7" s="749"/>
      <c r="C7" s="749"/>
      <c r="D7" s="750"/>
      <c r="E7" s="139">
        <v>0.33</v>
      </c>
      <c r="F7" s="139" t="s">
        <v>231</v>
      </c>
      <c r="G7" s="139">
        <v>9709.48</v>
      </c>
    </row>
    <row r="9" spans="1:7" x14ac:dyDescent="0.25">
      <c r="B9" s="548"/>
      <c r="C9" s="548"/>
      <c r="D9" s="548"/>
      <c r="E9" s="548"/>
      <c r="F9" s="548"/>
    </row>
    <row r="11" spans="1:7" ht="15.75" x14ac:dyDescent="0.25">
      <c r="A11" s="742" t="s">
        <v>233</v>
      </c>
      <c r="B11" s="742"/>
      <c r="C11" s="742"/>
      <c r="D11" s="742"/>
      <c r="E11" s="742"/>
      <c r="F11" s="742"/>
      <c r="G11" s="742"/>
    </row>
    <row r="12" spans="1:7" ht="15.75" x14ac:dyDescent="0.25">
      <c r="A12" s="742" t="s">
        <v>234</v>
      </c>
      <c r="B12" s="742"/>
      <c r="C12" s="742"/>
      <c r="D12" s="742"/>
      <c r="E12" s="742"/>
      <c r="F12" s="742"/>
      <c r="G12" s="742"/>
    </row>
    <row r="13" spans="1:7" ht="15.75" x14ac:dyDescent="0.25">
      <c r="A13" s="742" t="s">
        <v>236</v>
      </c>
      <c r="B13" s="742"/>
      <c r="C13" s="742"/>
      <c r="D13" s="742"/>
      <c r="E13" s="742"/>
      <c r="F13" s="742"/>
      <c r="G13" s="742"/>
    </row>
    <row r="14" spans="1:7" ht="15.75" x14ac:dyDescent="0.25">
      <c r="A14" s="742" t="s">
        <v>238</v>
      </c>
      <c r="B14" s="742"/>
      <c r="C14" s="742"/>
      <c r="D14" s="742"/>
      <c r="E14" s="742"/>
      <c r="F14" s="742"/>
      <c r="G14" s="742"/>
    </row>
    <row r="15" spans="1:7" x14ac:dyDescent="0.25">
      <c r="A15" s="2"/>
      <c r="B15" s="2"/>
      <c r="C15" s="2"/>
      <c r="D15" s="2"/>
      <c r="E15" s="2"/>
      <c r="F15" s="2"/>
      <c r="G15" s="2"/>
    </row>
    <row r="18" spans="1:6" ht="48.75" customHeight="1" x14ac:dyDescent="0.25">
      <c r="A18" s="740" t="s">
        <v>697</v>
      </c>
      <c r="B18" s="740"/>
      <c r="C18" s="740"/>
      <c r="D18" s="740"/>
      <c r="E18" s="740"/>
      <c r="F18" s="740"/>
    </row>
    <row r="19" spans="1:6" ht="18.75" x14ac:dyDescent="0.3">
      <c r="A19" s="88" t="s">
        <v>159</v>
      </c>
      <c r="B19" s="88"/>
      <c r="D19" s="757" t="s">
        <v>725</v>
      </c>
      <c r="E19" s="757"/>
      <c r="F19" s="757"/>
    </row>
    <row r="20" spans="1:6" ht="18.75" x14ac:dyDescent="0.3">
      <c r="A20" s="90" t="s">
        <v>160</v>
      </c>
      <c r="B20" s="88"/>
      <c r="D20" s="757" t="s">
        <v>248</v>
      </c>
      <c r="E20" s="757"/>
      <c r="F20" s="757"/>
    </row>
    <row r="21" spans="1:6" ht="18.75" customHeight="1" x14ac:dyDescent="0.3">
      <c r="A21" s="741" t="s">
        <v>253</v>
      </c>
      <c r="B21" s="741"/>
      <c r="C21" s="741"/>
      <c r="D21" s="741"/>
      <c r="E21" s="741"/>
      <c r="F21" s="741"/>
    </row>
    <row r="22" spans="1:6" x14ac:dyDescent="0.25">
      <c r="B22" s="688" t="s">
        <v>726</v>
      </c>
      <c r="C22" s="688"/>
      <c r="D22" s="688"/>
      <c r="F22" s="147"/>
    </row>
    <row r="23" spans="1:6" ht="90" x14ac:dyDescent="0.25">
      <c r="A23" s="96" t="s">
        <v>164</v>
      </c>
      <c r="B23" s="96" t="s">
        <v>151</v>
      </c>
      <c r="C23" s="96" t="s">
        <v>249</v>
      </c>
      <c r="D23" s="96" t="s">
        <v>250</v>
      </c>
      <c r="E23" s="96" t="s">
        <v>251</v>
      </c>
      <c r="F23" s="147"/>
    </row>
    <row r="24" spans="1:6" x14ac:dyDescent="0.25">
      <c r="A24" s="140">
        <v>1</v>
      </c>
      <c r="B24" s="140">
        <v>2</v>
      </c>
      <c r="C24" s="140">
        <v>3</v>
      </c>
      <c r="D24" s="140">
        <v>4</v>
      </c>
      <c r="E24" s="140">
        <v>5</v>
      </c>
      <c r="F24" s="147"/>
    </row>
    <row r="25" spans="1:6" ht="57.75" customHeight="1" x14ac:dyDescent="0.25">
      <c r="A25" s="97">
        <v>1</v>
      </c>
      <c r="B25" s="97" t="s">
        <v>252</v>
      </c>
      <c r="C25" s="97"/>
      <c r="D25" s="97"/>
      <c r="E25" s="98">
        <v>10000</v>
      </c>
      <c r="F25" s="147"/>
    </row>
    <row r="26" spans="1:6" x14ac:dyDescent="0.25">
      <c r="A26" s="758" t="s">
        <v>169</v>
      </c>
      <c r="B26" s="758"/>
      <c r="C26" s="97"/>
      <c r="D26" s="97"/>
      <c r="E26" s="99">
        <f>E25</f>
        <v>10000</v>
      </c>
      <c r="F26" s="147"/>
    </row>
    <row r="29" spans="1:6" x14ac:dyDescent="0.25">
      <c r="C29" s="85" t="s">
        <v>246</v>
      </c>
      <c r="D29" s="85"/>
    </row>
    <row r="32" spans="1:6" ht="102.75" customHeight="1" x14ac:dyDescent="0.25">
      <c r="A32" s="759" t="s">
        <v>254</v>
      </c>
      <c r="B32" s="759"/>
      <c r="C32" s="759"/>
      <c r="D32" s="759"/>
      <c r="E32" s="759"/>
      <c r="F32" s="759"/>
    </row>
    <row r="33" spans="1:6" ht="18.75" x14ac:dyDescent="0.3">
      <c r="A33" s="88"/>
      <c r="B33" s="88"/>
      <c r="C33" s="88"/>
      <c r="D33" s="88"/>
    </row>
    <row r="34" spans="1:6" ht="15.75" x14ac:dyDescent="0.25">
      <c r="A34" s="150" t="s">
        <v>255</v>
      </c>
      <c r="B34" s="151"/>
      <c r="C34" s="152" t="s">
        <v>247</v>
      </c>
      <c r="D34" s="153"/>
      <c r="E34" s="154"/>
      <c r="F34" s="59"/>
    </row>
    <row r="35" spans="1:6" ht="38.25" customHeight="1" x14ac:dyDescent="0.3">
      <c r="A35" s="155" t="s">
        <v>160</v>
      </c>
      <c r="B35" s="155"/>
      <c r="C35" s="755" t="s">
        <v>256</v>
      </c>
      <c r="D35" s="756"/>
      <c r="E35" s="756"/>
      <c r="F35" s="156"/>
    </row>
    <row r="36" spans="1:6" ht="15.75" x14ac:dyDescent="0.25">
      <c r="A36" s="150" t="s">
        <v>162</v>
      </c>
      <c r="B36" s="150"/>
      <c r="C36" s="751" t="s">
        <v>163</v>
      </c>
      <c r="D36" s="751"/>
      <c r="E36" s="751"/>
      <c r="F36" s="59"/>
    </row>
    <row r="37" spans="1:6" x14ac:dyDescent="0.25">
      <c r="B37" s="688" t="s">
        <v>675</v>
      </c>
      <c r="C37" s="688"/>
      <c r="D37" s="688"/>
      <c r="E37" s="688"/>
    </row>
    <row r="38" spans="1:6" x14ac:dyDescent="0.25">
      <c r="A38" s="752" t="s">
        <v>164</v>
      </c>
      <c r="B38" s="754" t="s">
        <v>0</v>
      </c>
      <c r="C38" s="754" t="s">
        <v>257</v>
      </c>
      <c r="D38" s="754" t="s">
        <v>258</v>
      </c>
      <c r="E38" s="754" t="s">
        <v>259</v>
      </c>
    </row>
    <row r="39" spans="1:6" x14ac:dyDescent="0.25">
      <c r="A39" s="753"/>
      <c r="B39" s="754"/>
      <c r="C39" s="754"/>
      <c r="D39" s="754"/>
      <c r="E39" s="754"/>
    </row>
    <row r="40" spans="1:6" x14ac:dyDescent="0.25">
      <c r="A40" s="96">
        <v>1</v>
      </c>
      <c r="B40" s="96">
        <v>2</v>
      </c>
      <c r="C40" s="96">
        <v>3</v>
      </c>
      <c r="D40" s="96">
        <v>4</v>
      </c>
      <c r="E40" s="96">
        <v>5</v>
      </c>
    </row>
    <row r="41" spans="1:6" ht="39.75" customHeight="1" x14ac:dyDescent="0.25">
      <c r="A41" s="140">
        <v>1</v>
      </c>
      <c r="B41" s="97" t="s">
        <v>260</v>
      </c>
      <c r="C41" s="98">
        <v>5000</v>
      </c>
      <c r="D41" s="97">
        <v>1</v>
      </c>
      <c r="E41" s="98">
        <v>5000</v>
      </c>
    </row>
    <row r="42" spans="1:6" x14ac:dyDescent="0.25">
      <c r="A42" s="758" t="s">
        <v>169</v>
      </c>
      <c r="B42" s="758"/>
      <c r="C42" s="97"/>
      <c r="D42" s="97"/>
      <c r="E42" s="98">
        <f>SUM(E41:E41)</f>
        <v>5000</v>
      </c>
    </row>
    <row r="43" spans="1:6" x14ac:dyDescent="0.25">
      <c r="A43" s="146"/>
      <c r="B43" s="147"/>
      <c r="C43" s="147"/>
      <c r="D43" s="147"/>
      <c r="E43" s="147"/>
      <c r="F43" s="147"/>
    </row>
    <row r="44" spans="1:6" x14ac:dyDescent="0.25">
      <c r="A44" s="146"/>
      <c r="B44" s="147"/>
      <c r="C44" s="147"/>
      <c r="D44" s="147"/>
      <c r="E44" s="147"/>
      <c r="F44" s="147"/>
    </row>
    <row r="45" spans="1:6" x14ac:dyDescent="0.25">
      <c r="B45" s="548" t="s">
        <v>206</v>
      </c>
      <c r="C45" s="548"/>
      <c r="D45" s="548"/>
      <c r="E45" s="548"/>
    </row>
  </sheetData>
  <mergeCells count="29">
    <mergeCell ref="C35:E35"/>
    <mergeCell ref="D19:F19"/>
    <mergeCell ref="D20:F20"/>
    <mergeCell ref="A26:B26"/>
    <mergeCell ref="A42:B42"/>
    <mergeCell ref="B37:E37"/>
    <mergeCell ref="A32:F32"/>
    <mergeCell ref="B45:E45"/>
    <mergeCell ref="C36:E36"/>
    <mergeCell ref="A38:A39"/>
    <mergeCell ref="B38:B39"/>
    <mergeCell ref="C38:C39"/>
    <mergeCell ref="D38:D39"/>
    <mergeCell ref="E38:E39"/>
    <mergeCell ref="A18:F18"/>
    <mergeCell ref="A21:F21"/>
    <mergeCell ref="B22:D22"/>
    <mergeCell ref="A1:G1"/>
    <mergeCell ref="A14:G14"/>
    <mergeCell ref="A6:D6"/>
    <mergeCell ref="A2:D2"/>
    <mergeCell ref="A7:D7"/>
    <mergeCell ref="A11:G11"/>
    <mergeCell ref="A12:G12"/>
    <mergeCell ref="A13:G13"/>
    <mergeCell ref="B9:F9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6"/>
  <sheetViews>
    <sheetView workbookViewId="0">
      <selection activeCell="A80" sqref="A80:H94"/>
    </sheetView>
  </sheetViews>
  <sheetFormatPr defaultRowHeight="15" x14ac:dyDescent="0.25"/>
  <cols>
    <col min="2" max="2" width="44" customWidth="1"/>
    <col min="5" max="5" width="14" customWidth="1"/>
    <col min="6" max="6" width="18.42578125" customWidth="1"/>
    <col min="7" max="10" width="9.140625" hidden="1" customWidth="1"/>
  </cols>
  <sheetData>
    <row r="1" spans="1:10" ht="38.25" customHeight="1" x14ac:dyDescent="0.25">
      <c r="A1" s="785" t="s">
        <v>265</v>
      </c>
      <c r="B1" s="785"/>
      <c r="C1" s="785"/>
      <c r="D1" s="785"/>
      <c r="E1" s="785"/>
      <c r="F1" s="785"/>
      <c r="G1" s="785"/>
      <c r="H1" s="785"/>
      <c r="I1" s="785"/>
      <c r="J1" s="785"/>
    </row>
    <row r="2" spans="1:10" x14ac:dyDescent="0.25">
      <c r="A2" s="786" t="s">
        <v>333</v>
      </c>
      <c r="B2" s="786"/>
      <c r="C2" s="786"/>
      <c r="D2" s="786"/>
      <c r="E2" s="786"/>
      <c r="F2" s="786"/>
      <c r="G2" s="786"/>
      <c r="H2" s="786"/>
      <c r="I2" s="786"/>
      <c r="J2" s="786"/>
    </row>
    <row r="3" spans="1:10" x14ac:dyDescent="0.25">
      <c r="A3" s="787" t="s">
        <v>574</v>
      </c>
      <c r="B3" s="787"/>
      <c r="C3" s="787"/>
      <c r="D3" s="787"/>
      <c r="E3" s="787"/>
      <c r="F3" s="787"/>
      <c r="G3" s="788" t="s">
        <v>266</v>
      </c>
      <c r="H3" s="788"/>
      <c r="I3" s="788"/>
      <c r="J3" s="788"/>
    </row>
    <row r="4" spans="1:10" x14ac:dyDescent="0.25">
      <c r="A4" s="789" t="s">
        <v>267</v>
      </c>
      <c r="B4" s="789"/>
      <c r="C4" s="789"/>
      <c r="D4" s="789"/>
      <c r="E4" s="789"/>
      <c r="F4" s="789"/>
      <c r="G4" s="789"/>
      <c r="H4" s="789"/>
      <c r="I4" s="789"/>
      <c r="J4" s="789"/>
    </row>
    <row r="5" spans="1:10" x14ac:dyDescent="0.25">
      <c r="A5" s="159">
        <v>1</v>
      </c>
      <c r="B5" s="160" t="s">
        <v>358</v>
      </c>
      <c r="C5" s="159" t="s">
        <v>268</v>
      </c>
      <c r="D5" s="161">
        <v>100</v>
      </c>
      <c r="E5" s="232">
        <v>300</v>
      </c>
      <c r="F5" s="163">
        <f t="shared" ref="F5:F25" si="0">E5*D5</f>
        <v>30000</v>
      </c>
      <c r="G5" s="161"/>
      <c r="H5" s="162"/>
      <c r="I5" s="163"/>
      <c r="J5" s="163"/>
    </row>
    <row r="6" spans="1:10" x14ac:dyDescent="0.25">
      <c r="A6" s="159">
        <v>2</v>
      </c>
      <c r="B6" s="160" t="s">
        <v>359</v>
      </c>
      <c r="C6" s="159" t="s">
        <v>268</v>
      </c>
      <c r="D6" s="161">
        <v>100</v>
      </c>
      <c r="E6" s="232">
        <v>150</v>
      </c>
      <c r="F6" s="163">
        <f t="shared" si="0"/>
        <v>15000</v>
      </c>
      <c r="G6" s="161"/>
      <c r="H6" s="162"/>
      <c r="I6" s="163"/>
      <c r="J6" s="163"/>
    </row>
    <row r="7" spans="1:10" x14ac:dyDescent="0.25">
      <c r="A7" s="159">
        <v>3</v>
      </c>
      <c r="B7" s="160" t="s">
        <v>360</v>
      </c>
      <c r="C7" s="159" t="s">
        <v>268</v>
      </c>
      <c r="D7" s="161">
        <v>4000</v>
      </c>
      <c r="E7" s="232">
        <v>15</v>
      </c>
      <c r="F7" s="163">
        <f t="shared" si="0"/>
        <v>60000</v>
      </c>
      <c r="G7" s="161"/>
      <c r="H7" s="162"/>
      <c r="I7" s="163"/>
      <c r="J7" s="163"/>
    </row>
    <row r="8" spans="1:10" x14ac:dyDescent="0.25">
      <c r="A8" s="159">
        <v>4</v>
      </c>
      <c r="B8" s="160" t="s">
        <v>361</v>
      </c>
      <c r="C8" s="159" t="s">
        <v>268</v>
      </c>
      <c r="D8" s="161">
        <v>500</v>
      </c>
      <c r="E8" s="232">
        <v>100</v>
      </c>
      <c r="F8" s="163">
        <f t="shared" si="0"/>
        <v>50000</v>
      </c>
      <c r="G8" s="161"/>
      <c r="H8" s="162"/>
      <c r="I8" s="163"/>
      <c r="J8" s="163"/>
    </row>
    <row r="9" spans="1:10" x14ac:dyDescent="0.25">
      <c r="A9" s="159">
        <v>5</v>
      </c>
      <c r="B9" s="160" t="s">
        <v>362</v>
      </c>
      <c r="C9" s="159" t="s">
        <v>324</v>
      </c>
      <c r="D9" s="161">
        <v>200</v>
      </c>
      <c r="E9" s="232">
        <v>120</v>
      </c>
      <c r="F9" s="163">
        <f t="shared" si="0"/>
        <v>24000</v>
      </c>
      <c r="G9" s="161"/>
      <c r="H9" s="162"/>
      <c r="I9" s="163"/>
      <c r="J9" s="163"/>
    </row>
    <row r="10" spans="1:10" x14ac:dyDescent="0.25">
      <c r="A10" s="159">
        <v>6</v>
      </c>
      <c r="B10" s="160" t="s">
        <v>363</v>
      </c>
      <c r="C10" s="159" t="s">
        <v>324</v>
      </c>
      <c r="D10" s="161">
        <v>200</v>
      </c>
      <c r="E10" s="232">
        <v>120</v>
      </c>
      <c r="F10" s="163">
        <f t="shared" si="0"/>
        <v>24000</v>
      </c>
      <c r="G10" s="161"/>
      <c r="H10" s="162"/>
      <c r="I10" s="163"/>
      <c r="J10" s="163"/>
    </row>
    <row r="11" spans="1:10" x14ac:dyDescent="0.25">
      <c r="A11" s="159">
        <v>7</v>
      </c>
      <c r="B11" s="160" t="s">
        <v>269</v>
      </c>
      <c r="C11" s="159" t="s">
        <v>268</v>
      </c>
      <c r="D11" s="161">
        <v>50</v>
      </c>
      <c r="E11" s="232">
        <v>70</v>
      </c>
      <c r="F11" s="163">
        <f t="shared" si="0"/>
        <v>3500</v>
      </c>
      <c r="G11" s="161"/>
      <c r="H11" s="162"/>
      <c r="I11" s="163"/>
      <c r="J11" s="163"/>
    </row>
    <row r="12" spans="1:10" x14ac:dyDescent="0.25">
      <c r="A12" s="159">
        <v>8</v>
      </c>
      <c r="B12" s="160" t="s">
        <v>270</v>
      </c>
      <c r="C12" s="159" t="s">
        <v>268</v>
      </c>
      <c r="D12" s="161">
        <v>50</v>
      </c>
      <c r="E12" s="232">
        <v>300</v>
      </c>
      <c r="F12" s="163">
        <f t="shared" si="0"/>
        <v>15000</v>
      </c>
      <c r="G12" s="161"/>
      <c r="H12" s="162"/>
      <c r="I12" s="163"/>
      <c r="J12" s="163"/>
    </row>
    <row r="13" spans="1:10" x14ac:dyDescent="0.25">
      <c r="A13" s="159">
        <v>9</v>
      </c>
      <c r="B13" s="160" t="s">
        <v>271</v>
      </c>
      <c r="C13" s="159" t="s">
        <v>268</v>
      </c>
      <c r="D13" s="161">
        <v>10</v>
      </c>
      <c r="E13" s="232">
        <v>300</v>
      </c>
      <c r="F13" s="163">
        <f t="shared" si="0"/>
        <v>3000</v>
      </c>
      <c r="G13" s="166"/>
      <c r="H13" s="167"/>
      <c r="I13" s="168"/>
      <c r="J13" s="169"/>
    </row>
    <row r="14" spans="1:10" x14ac:dyDescent="0.25">
      <c r="A14" s="159">
        <v>10</v>
      </c>
      <c r="B14" s="160" t="s">
        <v>272</v>
      </c>
      <c r="C14" s="159" t="s">
        <v>268</v>
      </c>
      <c r="D14" s="161">
        <v>15</v>
      </c>
      <c r="E14" s="232">
        <v>100</v>
      </c>
      <c r="F14" s="163">
        <f t="shared" si="0"/>
        <v>1500</v>
      </c>
      <c r="G14" s="166"/>
      <c r="H14" s="167"/>
      <c r="I14" s="168"/>
      <c r="J14" s="169"/>
    </row>
    <row r="15" spans="1:10" x14ac:dyDescent="0.25">
      <c r="A15" s="159">
        <v>11</v>
      </c>
      <c r="B15" s="160" t="s">
        <v>273</v>
      </c>
      <c r="C15" s="159" t="s">
        <v>268</v>
      </c>
      <c r="D15" s="161">
        <v>100</v>
      </c>
      <c r="E15" s="232">
        <v>50</v>
      </c>
      <c r="F15" s="163">
        <f t="shared" si="0"/>
        <v>5000</v>
      </c>
      <c r="G15" s="161"/>
      <c r="H15" s="162"/>
      <c r="I15" s="163"/>
      <c r="J15" s="163"/>
    </row>
    <row r="16" spans="1:10" x14ac:dyDescent="0.25">
      <c r="A16" s="159">
        <v>12</v>
      </c>
      <c r="B16" s="164" t="s">
        <v>274</v>
      </c>
      <c r="C16" s="165" t="s">
        <v>268</v>
      </c>
      <c r="D16" s="166">
        <v>15</v>
      </c>
      <c r="E16" s="167">
        <v>100</v>
      </c>
      <c r="F16" s="163">
        <f t="shared" si="0"/>
        <v>1500</v>
      </c>
      <c r="G16" s="161"/>
      <c r="H16" s="162"/>
      <c r="I16" s="163"/>
      <c r="J16" s="163"/>
    </row>
    <row r="17" spans="1:10" x14ac:dyDescent="0.25">
      <c r="A17" s="159">
        <v>13</v>
      </c>
      <c r="B17" s="164" t="s">
        <v>275</v>
      </c>
      <c r="C17" s="165" t="s">
        <v>268</v>
      </c>
      <c r="D17" s="166">
        <v>15</v>
      </c>
      <c r="E17" s="167">
        <v>200</v>
      </c>
      <c r="F17" s="163">
        <f t="shared" si="0"/>
        <v>3000</v>
      </c>
      <c r="G17" s="166"/>
      <c r="H17" s="167"/>
      <c r="I17" s="168"/>
      <c r="J17" s="169"/>
    </row>
    <row r="18" spans="1:10" x14ac:dyDescent="0.25">
      <c r="A18" s="159">
        <v>14</v>
      </c>
      <c r="B18" s="160" t="s">
        <v>276</v>
      </c>
      <c r="C18" s="159" t="s">
        <v>277</v>
      </c>
      <c r="D18" s="161">
        <v>150</v>
      </c>
      <c r="E18" s="232">
        <v>50</v>
      </c>
      <c r="F18" s="163">
        <f t="shared" si="0"/>
        <v>7500</v>
      </c>
      <c r="G18" s="161"/>
      <c r="H18" s="162"/>
      <c r="I18" s="163"/>
      <c r="J18" s="163"/>
    </row>
    <row r="19" spans="1:10" x14ac:dyDescent="0.25">
      <c r="A19" s="159">
        <v>15</v>
      </c>
      <c r="B19" s="160" t="s">
        <v>278</v>
      </c>
      <c r="C19" s="159" t="s">
        <v>268</v>
      </c>
      <c r="D19" s="161">
        <v>6</v>
      </c>
      <c r="E19" s="232">
        <v>100</v>
      </c>
      <c r="F19" s="163">
        <f t="shared" si="0"/>
        <v>600</v>
      </c>
      <c r="G19" s="161"/>
      <c r="H19" s="162"/>
      <c r="I19" s="163"/>
      <c r="J19" s="163"/>
    </row>
    <row r="20" spans="1:10" x14ac:dyDescent="0.25">
      <c r="A20" s="159">
        <v>16</v>
      </c>
      <c r="B20" s="164" t="s">
        <v>279</v>
      </c>
      <c r="C20" s="165" t="s">
        <v>268</v>
      </c>
      <c r="D20" s="166">
        <v>10</v>
      </c>
      <c r="E20" s="167">
        <v>800</v>
      </c>
      <c r="F20" s="163">
        <f t="shared" si="0"/>
        <v>8000</v>
      </c>
      <c r="G20" s="161"/>
      <c r="H20" s="162"/>
      <c r="I20" s="163"/>
      <c r="J20" s="163"/>
    </row>
    <row r="21" spans="1:10" x14ac:dyDescent="0.25">
      <c r="A21" s="159">
        <v>17</v>
      </c>
      <c r="B21" s="160" t="s">
        <v>280</v>
      </c>
      <c r="C21" s="159" t="s">
        <v>281</v>
      </c>
      <c r="D21" s="161">
        <v>100</v>
      </c>
      <c r="E21" s="232">
        <v>60</v>
      </c>
      <c r="F21" s="163">
        <f t="shared" si="0"/>
        <v>6000</v>
      </c>
      <c r="G21" s="161"/>
      <c r="H21" s="162"/>
      <c r="I21" s="163"/>
      <c r="J21" s="163"/>
    </row>
    <row r="22" spans="1:10" x14ac:dyDescent="0.25">
      <c r="A22" s="159">
        <v>18</v>
      </c>
      <c r="B22" s="160" t="s">
        <v>282</v>
      </c>
      <c r="C22" s="159" t="s">
        <v>268</v>
      </c>
      <c r="D22" s="161">
        <v>250</v>
      </c>
      <c r="E22" s="232">
        <v>20</v>
      </c>
      <c r="F22" s="163">
        <f t="shared" si="0"/>
        <v>5000</v>
      </c>
      <c r="G22" s="159"/>
      <c r="H22" s="163"/>
      <c r="I22" s="163"/>
      <c r="J22" s="163"/>
    </row>
    <row r="23" spans="1:10" x14ac:dyDescent="0.25">
      <c r="A23" s="159">
        <v>19</v>
      </c>
      <c r="B23" s="160" t="s">
        <v>283</v>
      </c>
      <c r="C23" s="159" t="s">
        <v>284</v>
      </c>
      <c r="D23" s="161">
        <v>100</v>
      </c>
      <c r="E23" s="232">
        <v>70</v>
      </c>
      <c r="F23" s="163">
        <f t="shared" si="0"/>
        <v>7000</v>
      </c>
      <c r="G23" s="172"/>
      <c r="H23" s="173"/>
      <c r="I23" s="174"/>
      <c r="J23" s="175"/>
    </row>
    <row r="24" spans="1:10" x14ac:dyDescent="0.25">
      <c r="A24" s="159">
        <v>20</v>
      </c>
      <c r="B24" s="160" t="s">
        <v>285</v>
      </c>
      <c r="C24" s="159" t="s">
        <v>268</v>
      </c>
      <c r="D24" s="161">
        <v>10</v>
      </c>
      <c r="E24" s="232">
        <v>3000</v>
      </c>
      <c r="F24" s="163">
        <f t="shared" si="0"/>
        <v>30000</v>
      </c>
      <c r="G24" s="175"/>
      <c r="H24" s="175"/>
      <c r="I24" s="175"/>
      <c r="J24" s="176"/>
    </row>
    <row r="25" spans="1:10" x14ac:dyDescent="0.25">
      <c r="A25" s="177">
        <v>21</v>
      </c>
      <c r="B25" s="170" t="s">
        <v>286</v>
      </c>
      <c r="C25" s="171" t="s">
        <v>268</v>
      </c>
      <c r="D25" s="172">
        <v>1</v>
      </c>
      <c r="E25" s="233">
        <f>50000+59401</f>
        <v>109401</v>
      </c>
      <c r="F25" s="163">
        <f t="shared" si="0"/>
        <v>109401</v>
      </c>
      <c r="G25" s="178"/>
      <c r="H25" s="180"/>
      <c r="I25" s="181">
        <f>SUM(I5:I24)</f>
        <v>0</v>
      </c>
      <c r="J25" s="169"/>
    </row>
    <row r="26" spans="1:10" x14ac:dyDescent="0.25">
      <c r="A26" s="177"/>
      <c r="B26" s="170"/>
      <c r="C26" s="171"/>
      <c r="D26" s="172"/>
      <c r="E26" s="233"/>
      <c r="F26" s="235">
        <f>SUM(F5:F25)</f>
        <v>409001</v>
      </c>
      <c r="G26" s="178"/>
      <c r="H26" s="180"/>
      <c r="I26" s="181"/>
      <c r="J26" s="169"/>
    </row>
    <row r="27" spans="1:10" x14ac:dyDescent="0.25">
      <c r="A27" s="782" t="s">
        <v>364</v>
      </c>
      <c r="B27" s="783"/>
      <c r="C27" s="783"/>
      <c r="D27" s="783"/>
      <c r="E27" s="783"/>
      <c r="F27" s="783"/>
      <c r="G27" s="783"/>
      <c r="H27" s="783"/>
      <c r="I27" s="783"/>
      <c r="J27" s="784"/>
    </row>
    <row r="28" spans="1:10" x14ac:dyDescent="0.25">
      <c r="A28" s="159">
        <v>1</v>
      </c>
      <c r="B28" s="160" t="s">
        <v>288</v>
      </c>
      <c r="C28" s="159" t="s">
        <v>268</v>
      </c>
      <c r="D28" s="161">
        <v>1</v>
      </c>
      <c r="E28" s="232">
        <v>5000</v>
      </c>
      <c r="F28" s="163">
        <f t="shared" ref="F28:F40" si="1">D28*E28</f>
        <v>5000</v>
      </c>
      <c r="G28" s="161"/>
      <c r="H28" s="162"/>
      <c r="I28" s="174"/>
      <c r="J28" s="159"/>
    </row>
    <row r="29" spans="1:10" x14ac:dyDescent="0.25">
      <c r="A29" s="159">
        <v>2</v>
      </c>
      <c r="B29" s="160" t="s">
        <v>289</v>
      </c>
      <c r="C29" s="159" t="s">
        <v>290</v>
      </c>
      <c r="D29" s="161">
        <v>8</v>
      </c>
      <c r="E29" s="232">
        <v>5000</v>
      </c>
      <c r="F29" s="163">
        <f t="shared" si="1"/>
        <v>40000</v>
      </c>
      <c r="G29" s="161"/>
      <c r="H29" s="162"/>
      <c r="I29" s="174"/>
      <c r="J29" s="176"/>
    </row>
    <row r="30" spans="1:10" x14ac:dyDescent="0.25">
      <c r="A30" s="159">
        <v>3</v>
      </c>
      <c r="B30" s="160" t="s">
        <v>291</v>
      </c>
      <c r="C30" s="159" t="s">
        <v>290</v>
      </c>
      <c r="D30" s="161">
        <v>2</v>
      </c>
      <c r="E30" s="232">
        <v>5000</v>
      </c>
      <c r="F30" s="163">
        <f t="shared" si="1"/>
        <v>10000</v>
      </c>
      <c r="G30" s="161"/>
      <c r="H30" s="162"/>
      <c r="I30" s="163"/>
      <c r="J30" s="176"/>
    </row>
    <row r="31" spans="1:10" x14ac:dyDescent="0.25">
      <c r="A31" s="159">
        <v>4</v>
      </c>
      <c r="B31" s="160" t="s">
        <v>292</v>
      </c>
      <c r="C31" s="159" t="s">
        <v>290</v>
      </c>
      <c r="D31" s="161">
        <v>2</v>
      </c>
      <c r="E31" s="232">
        <v>5000</v>
      </c>
      <c r="F31" s="163">
        <f t="shared" si="1"/>
        <v>10000</v>
      </c>
      <c r="G31" s="161"/>
      <c r="H31" s="162"/>
      <c r="I31" s="174"/>
      <c r="J31" s="176"/>
    </row>
    <row r="32" spans="1:10" x14ac:dyDescent="0.25">
      <c r="A32" s="159">
        <f t="shared" ref="A32:A39" si="2">A31+1</f>
        <v>5</v>
      </c>
      <c r="B32" s="160" t="s">
        <v>293</v>
      </c>
      <c r="C32" s="159" t="s">
        <v>268</v>
      </c>
      <c r="D32" s="161">
        <v>2</v>
      </c>
      <c r="E32" s="232">
        <v>5000</v>
      </c>
      <c r="F32" s="163">
        <f t="shared" si="1"/>
        <v>10000</v>
      </c>
      <c r="G32" s="161"/>
      <c r="H32" s="162"/>
      <c r="I32" s="174"/>
      <c r="J32" s="176"/>
    </row>
    <row r="33" spans="1:10" x14ac:dyDescent="0.25">
      <c r="A33" s="159">
        <f t="shared" si="2"/>
        <v>6</v>
      </c>
      <c r="B33" s="160" t="s">
        <v>294</v>
      </c>
      <c r="C33" s="159" t="s">
        <v>290</v>
      </c>
      <c r="D33" s="161">
        <v>30</v>
      </c>
      <c r="E33" s="232">
        <v>5400</v>
      </c>
      <c r="F33" s="163">
        <f t="shared" si="1"/>
        <v>162000</v>
      </c>
      <c r="G33" s="161"/>
      <c r="H33" s="162"/>
      <c r="I33" s="174"/>
      <c r="J33" s="176"/>
    </row>
    <row r="34" spans="1:10" x14ac:dyDescent="0.25">
      <c r="A34" s="159">
        <v>7</v>
      </c>
      <c r="B34" s="160" t="s">
        <v>295</v>
      </c>
      <c r="C34" s="182" t="s">
        <v>296</v>
      </c>
      <c r="D34" s="159">
        <v>10</v>
      </c>
      <c r="E34" s="169">
        <v>1360</v>
      </c>
      <c r="F34" s="163">
        <f t="shared" si="1"/>
        <v>13600</v>
      </c>
      <c r="G34" s="159"/>
      <c r="H34" s="163"/>
      <c r="I34" s="174"/>
      <c r="J34" s="176"/>
    </row>
    <row r="35" spans="1:10" x14ac:dyDescent="0.25">
      <c r="A35" s="159">
        <v>8</v>
      </c>
      <c r="B35" s="160" t="s">
        <v>297</v>
      </c>
      <c r="C35" s="159" t="s">
        <v>268</v>
      </c>
      <c r="D35" s="161">
        <v>6</v>
      </c>
      <c r="E35" s="232">
        <v>350</v>
      </c>
      <c r="F35" s="163">
        <f t="shared" si="1"/>
        <v>2100</v>
      </c>
      <c r="G35" s="161"/>
      <c r="H35" s="162"/>
      <c r="I35" s="163"/>
      <c r="J35" s="176"/>
    </row>
    <row r="36" spans="1:10" x14ac:dyDescent="0.25">
      <c r="A36" s="159">
        <v>9</v>
      </c>
      <c r="B36" s="160" t="s">
        <v>298</v>
      </c>
      <c r="C36" s="159" t="s">
        <v>290</v>
      </c>
      <c r="D36" s="161">
        <v>50</v>
      </c>
      <c r="E36" s="232">
        <v>120</v>
      </c>
      <c r="F36" s="163">
        <f t="shared" si="1"/>
        <v>6000</v>
      </c>
      <c r="G36" s="161"/>
      <c r="H36" s="162"/>
      <c r="I36" s="163"/>
      <c r="J36" s="176"/>
    </row>
    <row r="37" spans="1:10" x14ac:dyDescent="0.25">
      <c r="A37" s="159">
        <v>10</v>
      </c>
      <c r="B37" s="160" t="s">
        <v>299</v>
      </c>
      <c r="C37" s="159" t="s">
        <v>300</v>
      </c>
      <c r="D37" s="161">
        <v>4</v>
      </c>
      <c r="E37" s="232">
        <v>120</v>
      </c>
      <c r="F37" s="163">
        <f t="shared" si="1"/>
        <v>480</v>
      </c>
      <c r="G37" s="161"/>
      <c r="H37" s="162"/>
      <c r="I37" s="163"/>
      <c r="J37" s="176"/>
    </row>
    <row r="38" spans="1:10" x14ac:dyDescent="0.25">
      <c r="A38" s="159">
        <f t="shared" si="2"/>
        <v>11</v>
      </c>
      <c r="B38" s="160" t="s">
        <v>301</v>
      </c>
      <c r="C38" s="159" t="s">
        <v>268</v>
      </c>
      <c r="D38" s="161">
        <v>40</v>
      </c>
      <c r="E38" s="232">
        <v>70</v>
      </c>
      <c r="F38" s="163">
        <f t="shared" si="1"/>
        <v>2800</v>
      </c>
      <c r="G38" s="161"/>
      <c r="H38" s="162"/>
      <c r="I38" s="163"/>
      <c r="J38" s="176"/>
    </row>
    <row r="39" spans="1:10" x14ac:dyDescent="0.25">
      <c r="A39" s="159">
        <f t="shared" si="2"/>
        <v>12</v>
      </c>
      <c r="B39" s="160" t="s">
        <v>302</v>
      </c>
      <c r="C39" s="159" t="s">
        <v>290</v>
      </c>
      <c r="D39" s="161">
        <v>10</v>
      </c>
      <c r="E39" s="232">
        <v>490</v>
      </c>
      <c r="F39" s="163">
        <f t="shared" si="1"/>
        <v>4900</v>
      </c>
      <c r="G39" s="161"/>
      <c r="H39" s="162"/>
      <c r="I39" s="163"/>
      <c r="J39" s="159"/>
    </row>
    <row r="40" spans="1:10" x14ac:dyDescent="0.25">
      <c r="A40" s="159">
        <v>13</v>
      </c>
      <c r="B40" s="160" t="s">
        <v>365</v>
      </c>
      <c r="C40" s="159" t="s">
        <v>290</v>
      </c>
      <c r="D40" s="161">
        <v>40</v>
      </c>
      <c r="E40" s="232">
        <v>800</v>
      </c>
      <c r="F40" s="163">
        <f t="shared" si="1"/>
        <v>32000</v>
      </c>
      <c r="G40" s="161"/>
      <c r="H40" s="162"/>
      <c r="I40" s="163"/>
      <c r="J40" s="159"/>
    </row>
    <row r="41" spans="1:10" x14ac:dyDescent="0.25">
      <c r="A41" s="159">
        <v>14</v>
      </c>
      <c r="B41" s="160" t="s">
        <v>432</v>
      </c>
      <c r="C41" s="343" t="s">
        <v>268</v>
      </c>
      <c r="D41" s="344"/>
      <c r="E41" s="232"/>
      <c r="F41" s="163">
        <v>320453</v>
      </c>
      <c r="G41" s="161"/>
      <c r="H41" s="162"/>
      <c r="I41" s="163"/>
      <c r="J41" s="159"/>
    </row>
    <row r="42" spans="1:10" x14ac:dyDescent="0.25">
      <c r="A42" s="177"/>
      <c r="B42" s="178"/>
      <c r="C42" s="771"/>
      <c r="D42" s="772"/>
      <c r="E42" s="179" t="s">
        <v>287</v>
      </c>
      <c r="F42" s="179">
        <f>SUM(F28:F41)</f>
        <v>619333</v>
      </c>
      <c r="G42" s="183"/>
      <c r="H42" s="183"/>
      <c r="I42" s="184">
        <f>SUM(I28:I39)</f>
        <v>0</v>
      </c>
      <c r="J42" s="185"/>
    </row>
    <row r="43" spans="1:10" x14ac:dyDescent="0.25">
      <c r="A43" s="186">
        <v>1</v>
      </c>
      <c r="B43" s="187" t="s">
        <v>303</v>
      </c>
      <c r="C43" s="188" t="s">
        <v>268</v>
      </c>
      <c r="D43" s="189">
        <v>1</v>
      </c>
      <c r="E43" s="190">
        <v>10000</v>
      </c>
      <c r="F43" s="191">
        <f t="shared" ref="F43" si="3">D43*E43</f>
        <v>10000</v>
      </c>
      <c r="G43" s="186"/>
      <c r="H43" s="186"/>
      <c r="I43" s="192"/>
      <c r="J43" s="192"/>
    </row>
    <row r="44" spans="1:10" x14ac:dyDescent="0.25">
      <c r="A44" s="193"/>
      <c r="B44" s="194" t="s">
        <v>104</v>
      </c>
      <c r="C44" s="194"/>
      <c r="D44" s="194"/>
      <c r="E44" s="195" t="s">
        <v>287</v>
      </c>
      <c r="F44" s="196">
        <f>SUM(F43:F43)</f>
        <v>10000</v>
      </c>
      <c r="G44" s="197"/>
      <c r="H44" s="197"/>
      <c r="I44" s="184">
        <f>SUM(I43)</f>
        <v>0</v>
      </c>
      <c r="J44" s="185"/>
    </row>
    <row r="45" spans="1:10" x14ac:dyDescent="0.25">
      <c r="A45" s="773" t="s">
        <v>304</v>
      </c>
      <c r="B45" s="774"/>
      <c r="C45" s="774"/>
      <c r="D45" s="774"/>
      <c r="E45" s="774"/>
      <c r="F45" s="774"/>
      <c r="G45" s="774"/>
      <c r="H45" s="774"/>
      <c r="I45" s="774"/>
      <c r="J45" s="775"/>
    </row>
    <row r="46" spans="1:10" x14ac:dyDescent="0.25">
      <c r="A46" s="159">
        <v>1</v>
      </c>
      <c r="B46" s="198" t="s">
        <v>305</v>
      </c>
      <c r="C46" s="182" t="s">
        <v>290</v>
      </c>
      <c r="D46" s="159">
        <v>30</v>
      </c>
      <c r="E46" s="169">
        <v>150</v>
      </c>
      <c r="F46" s="163">
        <f t="shared" ref="F46:F62" si="4">D46*E46</f>
        <v>4500</v>
      </c>
      <c r="G46" s="159"/>
      <c r="H46" s="163"/>
      <c r="I46" s="163"/>
      <c r="J46" s="175"/>
    </row>
    <row r="47" spans="1:10" x14ac:dyDescent="0.25">
      <c r="A47" s="159">
        <v>2</v>
      </c>
      <c r="B47" s="198" t="s">
        <v>306</v>
      </c>
      <c r="C47" s="182" t="s">
        <v>290</v>
      </c>
      <c r="D47" s="159">
        <v>25</v>
      </c>
      <c r="E47" s="169">
        <v>100</v>
      </c>
      <c r="F47" s="163">
        <f t="shared" si="4"/>
        <v>2500</v>
      </c>
      <c r="G47" s="159"/>
      <c r="H47" s="163"/>
      <c r="I47" s="163"/>
      <c r="J47" s="175"/>
    </row>
    <row r="48" spans="1:10" x14ac:dyDescent="0.25">
      <c r="A48" s="159">
        <v>3</v>
      </c>
      <c r="B48" s="198" t="s">
        <v>307</v>
      </c>
      <c r="C48" s="182" t="s">
        <v>281</v>
      </c>
      <c r="D48" s="159">
        <v>50</v>
      </c>
      <c r="E48" s="169">
        <v>150</v>
      </c>
      <c r="F48" s="163">
        <f t="shared" si="4"/>
        <v>7500</v>
      </c>
      <c r="G48" s="159"/>
      <c r="H48" s="163"/>
      <c r="I48" s="163"/>
      <c r="J48" s="175"/>
    </row>
    <row r="49" spans="1:10" x14ac:dyDescent="0.25">
      <c r="A49" s="159">
        <v>4</v>
      </c>
      <c r="B49" s="198" t="s">
        <v>308</v>
      </c>
      <c r="C49" s="182" t="s">
        <v>290</v>
      </c>
      <c r="D49" s="159">
        <v>50</v>
      </c>
      <c r="E49" s="169">
        <v>30</v>
      </c>
      <c r="F49" s="163">
        <f t="shared" si="4"/>
        <v>1500</v>
      </c>
      <c r="G49" s="159"/>
      <c r="H49" s="163"/>
      <c r="I49" s="163"/>
      <c r="J49" s="175"/>
    </row>
    <row r="50" spans="1:10" x14ac:dyDescent="0.25">
      <c r="A50" s="159">
        <v>5</v>
      </c>
      <c r="B50" s="198" t="s">
        <v>309</v>
      </c>
      <c r="C50" s="182" t="s">
        <v>290</v>
      </c>
      <c r="D50" s="159">
        <v>10</v>
      </c>
      <c r="E50" s="169">
        <v>400</v>
      </c>
      <c r="F50" s="163">
        <f t="shared" si="4"/>
        <v>4000</v>
      </c>
      <c r="G50" s="159"/>
      <c r="H50" s="163"/>
      <c r="I50" s="163"/>
      <c r="J50" s="175"/>
    </row>
    <row r="51" spans="1:10" x14ac:dyDescent="0.25">
      <c r="A51" s="159">
        <v>6</v>
      </c>
      <c r="B51" s="198" t="s">
        <v>310</v>
      </c>
      <c r="C51" s="182" t="s">
        <v>290</v>
      </c>
      <c r="D51" s="159">
        <v>15</v>
      </c>
      <c r="E51" s="169">
        <v>70</v>
      </c>
      <c r="F51" s="163">
        <f t="shared" si="4"/>
        <v>1050</v>
      </c>
      <c r="G51" s="159"/>
      <c r="H51" s="163"/>
      <c r="I51" s="163"/>
      <c r="J51" s="175"/>
    </row>
    <row r="52" spans="1:10" x14ac:dyDescent="0.25">
      <c r="A52" s="159">
        <v>7</v>
      </c>
      <c r="B52" s="198" t="s">
        <v>311</v>
      </c>
      <c r="C52" s="182" t="s">
        <v>290</v>
      </c>
      <c r="D52" s="159">
        <v>40</v>
      </c>
      <c r="E52" s="169">
        <v>35</v>
      </c>
      <c r="F52" s="163">
        <f t="shared" si="4"/>
        <v>1400</v>
      </c>
      <c r="G52" s="159"/>
      <c r="H52" s="163"/>
      <c r="I52" s="163"/>
      <c r="J52" s="175"/>
    </row>
    <row r="53" spans="1:10" x14ac:dyDescent="0.25">
      <c r="A53" s="159">
        <v>8</v>
      </c>
      <c r="B53" s="198" t="s">
        <v>312</v>
      </c>
      <c r="C53" s="182" t="s">
        <v>290</v>
      </c>
      <c r="D53" s="159">
        <v>50</v>
      </c>
      <c r="E53" s="169">
        <v>10</v>
      </c>
      <c r="F53" s="163">
        <f t="shared" si="4"/>
        <v>500</v>
      </c>
      <c r="G53" s="159"/>
      <c r="H53" s="163"/>
      <c r="I53" s="163"/>
      <c r="J53" s="175"/>
    </row>
    <row r="54" spans="1:10" x14ac:dyDescent="0.25">
      <c r="A54" s="159">
        <v>9</v>
      </c>
      <c r="B54" s="198" t="s">
        <v>313</v>
      </c>
      <c r="C54" s="182" t="s">
        <v>290</v>
      </c>
      <c r="D54" s="159">
        <v>50</v>
      </c>
      <c r="E54" s="169">
        <v>10</v>
      </c>
      <c r="F54" s="163">
        <f t="shared" si="4"/>
        <v>500</v>
      </c>
      <c r="G54" s="159"/>
      <c r="H54" s="163"/>
      <c r="I54" s="163"/>
      <c r="J54" s="175"/>
    </row>
    <row r="55" spans="1:10" x14ac:dyDescent="0.25">
      <c r="A55" s="159">
        <v>10</v>
      </c>
      <c r="B55" s="198" t="s">
        <v>314</v>
      </c>
      <c r="C55" s="182" t="s">
        <v>290</v>
      </c>
      <c r="D55" s="159">
        <v>100</v>
      </c>
      <c r="E55" s="169">
        <v>13</v>
      </c>
      <c r="F55" s="163">
        <f t="shared" si="4"/>
        <v>1300</v>
      </c>
      <c r="G55" s="159"/>
      <c r="H55" s="163"/>
      <c r="I55" s="163"/>
      <c r="J55" s="175"/>
    </row>
    <row r="56" spans="1:10" x14ac:dyDescent="0.25">
      <c r="A56" s="159">
        <v>11</v>
      </c>
      <c r="B56" s="198" t="s">
        <v>315</v>
      </c>
      <c r="C56" s="182" t="s">
        <v>290</v>
      </c>
      <c r="D56" s="159">
        <v>5</v>
      </c>
      <c r="E56" s="169">
        <v>256</v>
      </c>
      <c r="F56" s="163">
        <f t="shared" si="4"/>
        <v>1280</v>
      </c>
      <c r="G56" s="159"/>
      <c r="H56" s="163"/>
      <c r="I56" s="163"/>
      <c r="J56" s="175"/>
    </row>
    <row r="57" spans="1:10" x14ac:dyDescent="0.25">
      <c r="A57" s="159">
        <v>12</v>
      </c>
      <c r="B57" s="198" t="s">
        <v>316</v>
      </c>
      <c r="C57" s="182" t="s">
        <v>290</v>
      </c>
      <c r="D57" s="159">
        <v>20</v>
      </c>
      <c r="E57" s="169">
        <v>35</v>
      </c>
      <c r="F57" s="163">
        <f t="shared" si="4"/>
        <v>700</v>
      </c>
      <c r="G57" s="159"/>
      <c r="H57" s="163"/>
      <c r="I57" s="163"/>
      <c r="J57" s="175"/>
    </row>
    <row r="58" spans="1:10" x14ac:dyDescent="0.25">
      <c r="A58" s="159">
        <v>13</v>
      </c>
      <c r="B58" s="198" t="s">
        <v>317</v>
      </c>
      <c r="C58" s="182" t="s">
        <v>281</v>
      </c>
      <c r="D58" s="159">
        <v>20</v>
      </c>
      <c r="E58" s="169">
        <v>15</v>
      </c>
      <c r="F58" s="163">
        <f t="shared" si="4"/>
        <v>300</v>
      </c>
      <c r="G58" s="159"/>
      <c r="H58" s="163"/>
      <c r="I58" s="163"/>
      <c r="J58" s="175"/>
    </row>
    <row r="59" spans="1:10" x14ac:dyDescent="0.25">
      <c r="A59" s="159">
        <v>14</v>
      </c>
      <c r="B59" s="198" t="s">
        <v>318</v>
      </c>
      <c r="C59" s="182" t="s">
        <v>281</v>
      </c>
      <c r="D59" s="159">
        <v>6</v>
      </c>
      <c r="E59" s="169">
        <v>55</v>
      </c>
      <c r="F59" s="163">
        <f t="shared" si="4"/>
        <v>330</v>
      </c>
      <c r="G59" s="159"/>
      <c r="H59" s="163"/>
      <c r="I59" s="163"/>
      <c r="J59" s="175"/>
    </row>
    <row r="60" spans="1:10" x14ac:dyDescent="0.25">
      <c r="A60" s="159">
        <v>15</v>
      </c>
      <c r="B60" s="198" t="s">
        <v>319</v>
      </c>
      <c r="C60" s="182" t="s">
        <v>290</v>
      </c>
      <c r="D60" s="159">
        <v>20</v>
      </c>
      <c r="E60" s="169">
        <v>50</v>
      </c>
      <c r="F60" s="163">
        <f t="shared" si="4"/>
        <v>1000</v>
      </c>
      <c r="G60" s="159"/>
      <c r="H60" s="163"/>
      <c r="I60" s="163"/>
      <c r="J60" s="175"/>
    </row>
    <row r="61" spans="1:10" x14ac:dyDescent="0.25">
      <c r="A61" s="159">
        <v>16</v>
      </c>
      <c r="B61" s="199" t="s">
        <v>320</v>
      </c>
      <c r="C61" s="182" t="s">
        <v>321</v>
      </c>
      <c r="D61" s="159">
        <v>100</v>
      </c>
      <c r="E61" s="169">
        <v>260</v>
      </c>
      <c r="F61" s="163">
        <f t="shared" si="4"/>
        <v>26000</v>
      </c>
      <c r="G61" s="159"/>
      <c r="H61" s="163"/>
      <c r="I61" s="163"/>
      <c r="J61" s="175"/>
    </row>
    <row r="62" spans="1:10" x14ac:dyDescent="0.25">
      <c r="A62" s="159">
        <v>17</v>
      </c>
      <c r="B62" s="201" t="s">
        <v>322</v>
      </c>
      <c r="C62" s="186" t="s">
        <v>290</v>
      </c>
      <c r="D62" s="197">
        <v>15</v>
      </c>
      <c r="E62" s="169">
        <v>2500</v>
      </c>
      <c r="F62" s="163">
        <f t="shared" si="4"/>
        <v>37500</v>
      </c>
      <c r="G62" s="159"/>
      <c r="H62" s="163"/>
      <c r="I62" s="163"/>
      <c r="J62" s="175"/>
    </row>
    <row r="63" spans="1:10" x14ac:dyDescent="0.25">
      <c r="A63" s="159">
        <v>19</v>
      </c>
      <c r="B63" s="178" t="s">
        <v>104</v>
      </c>
      <c r="C63" s="178"/>
      <c r="D63" s="178"/>
      <c r="E63" s="181" t="s">
        <v>287</v>
      </c>
      <c r="F63" s="181">
        <f>SUM(F46:F62)</f>
        <v>91860</v>
      </c>
      <c r="G63" s="159"/>
      <c r="H63" s="163"/>
      <c r="I63" s="163"/>
      <c r="J63" s="175"/>
    </row>
    <row r="64" spans="1:10" x14ac:dyDescent="0.25">
      <c r="A64" s="776" t="s">
        <v>323</v>
      </c>
      <c r="B64" s="777"/>
      <c r="C64" s="777"/>
      <c r="D64" s="777"/>
      <c r="E64" s="777"/>
      <c r="F64" s="777"/>
      <c r="G64" s="777"/>
      <c r="H64" s="777"/>
      <c r="I64" s="777"/>
      <c r="J64" s="778"/>
    </row>
    <row r="65" spans="1:10" ht="39.75" customHeight="1" x14ac:dyDescent="0.25">
      <c r="A65" s="202">
        <v>1</v>
      </c>
      <c r="B65" s="206" t="s">
        <v>325</v>
      </c>
      <c r="C65" s="207" t="s">
        <v>324</v>
      </c>
      <c r="D65" s="159">
        <v>20</v>
      </c>
      <c r="E65" s="228">
        <v>5000</v>
      </c>
      <c r="F65" s="205">
        <f t="shared" ref="F65:F67" si="5">D65*E65</f>
        <v>100000</v>
      </c>
      <c r="G65" s="159"/>
      <c r="H65" s="204"/>
      <c r="I65" s="205"/>
      <c r="J65" s="175"/>
    </row>
    <row r="66" spans="1:10" ht="42" customHeight="1" x14ac:dyDescent="0.25">
      <c r="A66" s="202">
        <v>2</v>
      </c>
      <c r="B66" s="206" t="s">
        <v>326</v>
      </c>
      <c r="C66" s="207" t="s">
        <v>324</v>
      </c>
      <c r="D66" s="159">
        <v>20</v>
      </c>
      <c r="E66" s="228">
        <v>1500</v>
      </c>
      <c r="F66" s="205">
        <f t="shared" si="5"/>
        <v>30000</v>
      </c>
      <c r="G66" s="159"/>
      <c r="H66" s="163"/>
      <c r="I66" s="205"/>
      <c r="J66" s="163"/>
    </row>
    <row r="67" spans="1:10" ht="33" customHeight="1" x14ac:dyDescent="0.25">
      <c r="A67" s="202">
        <v>3</v>
      </c>
      <c r="B67" s="206" t="s">
        <v>327</v>
      </c>
      <c r="C67" s="207" t="s">
        <v>290</v>
      </c>
      <c r="D67" s="159">
        <v>5</v>
      </c>
      <c r="E67" s="228">
        <v>800</v>
      </c>
      <c r="F67" s="205">
        <f t="shared" si="5"/>
        <v>4000</v>
      </c>
      <c r="G67" s="159"/>
      <c r="H67" s="204"/>
      <c r="I67" s="205"/>
      <c r="J67" s="175"/>
    </row>
    <row r="68" spans="1:10" ht="33" customHeight="1" x14ac:dyDescent="0.25">
      <c r="A68" s="202">
        <v>4</v>
      </c>
      <c r="B68" s="206" t="s">
        <v>325</v>
      </c>
      <c r="C68" s="207"/>
      <c r="D68" s="159"/>
      <c r="E68" s="228"/>
      <c r="F68" s="205">
        <v>59444</v>
      </c>
      <c r="G68" s="159"/>
      <c r="H68" s="204"/>
      <c r="I68" s="205"/>
      <c r="J68" s="175"/>
    </row>
    <row r="69" spans="1:10" ht="20.25" customHeight="1" x14ac:dyDescent="0.25">
      <c r="A69" s="202"/>
      <c r="B69" s="208" t="s">
        <v>104</v>
      </c>
      <c r="C69" s="208"/>
      <c r="D69" s="208"/>
      <c r="E69" s="229" t="s">
        <v>287</v>
      </c>
      <c r="F69" s="229">
        <f>SUM(F65:F68)</f>
        <v>193444</v>
      </c>
      <c r="G69" s="159"/>
      <c r="H69" s="204"/>
      <c r="I69" s="205"/>
      <c r="J69" s="175"/>
    </row>
    <row r="70" spans="1:10" x14ac:dyDescent="0.25">
      <c r="A70" s="779" t="s">
        <v>328</v>
      </c>
      <c r="B70" s="779"/>
      <c r="C70" s="779"/>
      <c r="D70" s="779"/>
      <c r="E70" s="779"/>
      <c r="F70" s="779"/>
      <c r="G70" s="779"/>
      <c r="H70" s="779"/>
      <c r="I70" s="779"/>
      <c r="J70" s="779"/>
    </row>
    <row r="71" spans="1:10" x14ac:dyDescent="0.25">
      <c r="A71" s="210">
        <v>1</v>
      </c>
      <c r="B71" s="203" t="s">
        <v>329</v>
      </c>
      <c r="C71" s="210" t="s">
        <v>330</v>
      </c>
      <c r="D71" s="203">
        <v>100</v>
      </c>
      <c r="E71" s="230">
        <v>100</v>
      </c>
      <c r="F71" s="231">
        <f>E71*D71</f>
        <v>10000</v>
      </c>
      <c r="G71" s="203"/>
      <c r="H71" s="203"/>
      <c r="I71" s="203"/>
      <c r="J71" s="203"/>
    </row>
    <row r="72" spans="1:10" x14ac:dyDescent="0.25">
      <c r="A72" s="210">
        <v>2</v>
      </c>
      <c r="B72" s="203" t="s">
        <v>331</v>
      </c>
      <c r="C72" s="210" t="s">
        <v>330</v>
      </c>
      <c r="D72" s="203">
        <v>6000</v>
      </c>
      <c r="E72" s="230">
        <v>50</v>
      </c>
      <c r="F72" s="231">
        <f>E72*D72</f>
        <v>300000</v>
      </c>
      <c r="G72" s="210"/>
      <c r="H72" s="210"/>
      <c r="I72" s="203"/>
      <c r="J72" s="203"/>
    </row>
    <row r="73" spans="1:10" x14ac:dyDescent="0.25">
      <c r="A73" s="197"/>
      <c r="B73" s="208"/>
      <c r="C73" s="208"/>
      <c r="D73" s="208"/>
      <c r="E73" s="209" t="s">
        <v>287</v>
      </c>
      <c r="F73" s="209">
        <f>SUM(F71:F72)</f>
        <v>310000</v>
      </c>
      <c r="G73" s="183"/>
      <c r="H73" s="183"/>
      <c r="I73" s="211"/>
      <c r="J73" s="185"/>
    </row>
    <row r="74" spans="1:10" x14ac:dyDescent="0.25">
      <c r="A74" s="200"/>
      <c r="B74" s="170"/>
      <c r="C74" s="171"/>
      <c r="D74" s="172"/>
      <c r="E74" s="233"/>
      <c r="F74" s="234"/>
      <c r="G74" s="215"/>
      <c r="H74" s="212"/>
      <c r="I74" s="213"/>
      <c r="J74" s="214"/>
    </row>
    <row r="75" spans="1:10" x14ac:dyDescent="0.25">
      <c r="A75" s="780" t="s">
        <v>332</v>
      </c>
      <c r="B75" s="780"/>
      <c r="C75" s="780"/>
      <c r="D75" s="780"/>
      <c r="E75" s="780"/>
      <c r="F75" s="781">
        <f>F26+F42+F44+F63+F69+F73+F74</f>
        <v>1633638</v>
      </c>
      <c r="G75" s="781"/>
      <c r="H75" s="212"/>
      <c r="I75" s="213"/>
      <c r="J75" s="216" t="e">
        <f>SUM(#REF!)</f>
        <v>#REF!</v>
      </c>
    </row>
    <row r="77" spans="1:10" x14ac:dyDescent="0.25">
      <c r="B77" s="548"/>
      <c r="C77" s="548"/>
      <c r="D77" s="548"/>
      <c r="E77" s="548"/>
      <c r="F77" s="548"/>
      <c r="G77" s="548"/>
      <c r="H77" s="548"/>
    </row>
    <row r="79" spans="1:10" x14ac:dyDescent="0.25">
      <c r="B79" s="548" t="s">
        <v>357</v>
      </c>
      <c r="C79" s="548"/>
      <c r="D79" s="548"/>
      <c r="E79" s="548"/>
      <c r="F79" s="548"/>
      <c r="G79" s="548"/>
      <c r="H79" s="548"/>
    </row>
    <row r="80" spans="1:10" ht="23.25" x14ac:dyDescent="0.35">
      <c r="A80" s="770" t="s">
        <v>418</v>
      </c>
      <c r="B80" s="770"/>
      <c r="C80" s="770"/>
      <c r="D80" s="770"/>
      <c r="E80" s="770"/>
      <c r="F80" s="770"/>
      <c r="G80" s="770"/>
      <c r="H80" s="770"/>
    </row>
    <row r="81" spans="1:8" ht="23.25" x14ac:dyDescent="0.35">
      <c r="A81" s="770" t="s">
        <v>419</v>
      </c>
      <c r="B81" s="770"/>
      <c r="C81" s="770"/>
      <c r="D81" s="770"/>
      <c r="E81" s="770"/>
      <c r="F81" s="770"/>
      <c r="G81" s="770"/>
      <c r="H81" s="770"/>
    </row>
    <row r="82" spans="1:8" ht="15.75" x14ac:dyDescent="0.25">
      <c r="A82" s="764" t="s">
        <v>665</v>
      </c>
      <c r="B82" s="765"/>
      <c r="C82" s="765"/>
      <c r="D82" s="765"/>
      <c r="E82" s="765"/>
      <c r="F82" s="766"/>
    </row>
    <row r="83" spans="1:8" ht="15.75" x14ac:dyDescent="0.25">
      <c r="A83" s="310">
        <v>1</v>
      </c>
      <c r="B83" s="311" t="s">
        <v>411</v>
      </c>
      <c r="C83" s="312" t="s">
        <v>281</v>
      </c>
      <c r="D83" s="312">
        <v>15</v>
      </c>
      <c r="E83" s="313">
        <v>150</v>
      </c>
      <c r="F83" s="314">
        <f t="shared" ref="F83:F87" si="6">E83*D83</f>
        <v>2250</v>
      </c>
    </row>
    <row r="84" spans="1:8" ht="15.75" x14ac:dyDescent="0.25">
      <c r="A84" s="310">
        <v>2</v>
      </c>
      <c r="B84" s="311" t="s">
        <v>412</v>
      </c>
      <c r="C84" s="312" t="s">
        <v>413</v>
      </c>
      <c r="D84" s="312">
        <v>50</v>
      </c>
      <c r="E84" s="313">
        <v>40</v>
      </c>
      <c r="F84" s="314">
        <f t="shared" si="6"/>
        <v>2000</v>
      </c>
    </row>
    <row r="85" spans="1:8" ht="15.75" x14ac:dyDescent="0.25">
      <c r="A85" s="310">
        <v>3</v>
      </c>
      <c r="B85" s="311" t="s">
        <v>414</v>
      </c>
      <c r="C85" s="312" t="s">
        <v>413</v>
      </c>
      <c r="D85" s="312">
        <v>3</v>
      </c>
      <c r="E85" s="313">
        <v>500</v>
      </c>
      <c r="F85" s="314">
        <f t="shared" si="6"/>
        <v>1500</v>
      </c>
    </row>
    <row r="86" spans="1:8" ht="15.75" x14ac:dyDescent="0.25">
      <c r="A86" s="310">
        <v>4</v>
      </c>
      <c r="B86" s="311" t="s">
        <v>415</v>
      </c>
      <c r="C86" s="312" t="s">
        <v>413</v>
      </c>
      <c r="D86" s="312">
        <v>200</v>
      </c>
      <c r="E86" s="313">
        <v>52</v>
      </c>
      <c r="F86" s="314">
        <f t="shared" si="6"/>
        <v>10400</v>
      </c>
    </row>
    <row r="87" spans="1:8" ht="15.75" x14ac:dyDescent="0.25">
      <c r="A87" s="310">
        <v>5</v>
      </c>
      <c r="B87" s="311" t="s">
        <v>416</v>
      </c>
      <c r="C87" s="312" t="s">
        <v>413</v>
      </c>
      <c r="D87" s="312">
        <v>2</v>
      </c>
      <c r="E87" s="313">
        <v>300</v>
      </c>
      <c r="F87" s="314">
        <f t="shared" si="6"/>
        <v>600</v>
      </c>
    </row>
    <row r="88" spans="1:8" ht="31.5" x14ac:dyDescent="0.25">
      <c r="A88" s="310">
        <v>6</v>
      </c>
      <c r="B88" s="124" t="s">
        <v>417</v>
      </c>
      <c r="C88" s="310" t="s">
        <v>413</v>
      </c>
      <c r="D88" s="310" t="s">
        <v>11</v>
      </c>
      <c r="E88" s="310">
        <f>20000-4220</f>
        <v>15780</v>
      </c>
      <c r="F88" s="314">
        <f>E88</f>
        <v>15780</v>
      </c>
    </row>
    <row r="89" spans="1:8" ht="15.75" x14ac:dyDescent="0.25">
      <c r="A89" s="767" t="s">
        <v>409</v>
      </c>
      <c r="B89" s="768"/>
      <c r="C89" s="768"/>
      <c r="D89" s="768"/>
      <c r="E89" s="769"/>
      <c r="F89" s="315">
        <f>SUM(F83:F88)</f>
        <v>32530</v>
      </c>
    </row>
    <row r="92" spans="1:8" x14ac:dyDescent="0.25">
      <c r="B92" s="548"/>
      <c r="C92" s="548"/>
      <c r="D92" s="548"/>
      <c r="E92" s="548"/>
    </row>
    <row r="94" spans="1:8" x14ac:dyDescent="0.25">
      <c r="B94" s="548" t="s">
        <v>420</v>
      </c>
      <c r="C94" s="548"/>
      <c r="D94" s="548"/>
      <c r="E94" s="548"/>
    </row>
    <row r="99" spans="1:6" x14ac:dyDescent="0.25">
      <c r="B99" s="548" t="s">
        <v>508</v>
      </c>
      <c r="C99" s="548"/>
      <c r="D99" s="548"/>
      <c r="E99" s="548"/>
      <c r="F99" s="548"/>
    </row>
    <row r="100" spans="1:6" ht="15.75" x14ac:dyDescent="0.25">
      <c r="B100" s="760" t="s">
        <v>509</v>
      </c>
      <c r="C100" s="761"/>
      <c r="D100" s="761"/>
      <c r="E100" s="761"/>
      <c r="F100" s="761"/>
    </row>
    <row r="101" spans="1:6" ht="15.75" x14ac:dyDescent="0.25">
      <c r="A101" s="762"/>
      <c r="B101" s="763"/>
      <c r="C101" s="763"/>
      <c r="D101" s="763"/>
      <c r="E101" s="763"/>
      <c r="F101" s="763"/>
    </row>
    <row r="102" spans="1:6" x14ac:dyDescent="0.25">
      <c r="A102" s="200">
        <v>1</v>
      </c>
      <c r="B102" s="392" t="s">
        <v>510</v>
      </c>
      <c r="C102" s="200" t="s">
        <v>493</v>
      </c>
      <c r="D102" s="341">
        <v>7</v>
      </c>
      <c r="E102" s="393">
        <v>14000</v>
      </c>
      <c r="F102" s="325">
        <f t="shared" ref="F102:F121" si="7">D102*E102</f>
        <v>98000</v>
      </c>
    </row>
    <row r="103" spans="1:6" x14ac:dyDescent="0.25">
      <c r="A103" s="200">
        <v>2</v>
      </c>
      <c r="B103" s="401" t="s">
        <v>511</v>
      </c>
      <c r="C103" s="200" t="s">
        <v>493</v>
      </c>
      <c r="D103" s="341">
        <v>6</v>
      </c>
      <c r="E103" s="393">
        <v>6500</v>
      </c>
      <c r="F103" s="325">
        <f t="shared" si="7"/>
        <v>39000</v>
      </c>
    </row>
    <row r="104" spans="1:6" x14ac:dyDescent="0.25">
      <c r="A104" s="200">
        <v>3</v>
      </c>
      <c r="B104" s="392" t="s">
        <v>512</v>
      </c>
      <c r="C104" s="200" t="s">
        <v>290</v>
      </c>
      <c r="D104" s="341">
        <v>25</v>
      </c>
      <c r="E104" s="393">
        <v>120</v>
      </c>
      <c r="F104" s="325">
        <f t="shared" si="7"/>
        <v>3000</v>
      </c>
    </row>
    <row r="105" spans="1:6" x14ac:dyDescent="0.25">
      <c r="A105" s="200">
        <v>4</v>
      </c>
      <c r="B105" s="212" t="s">
        <v>513</v>
      </c>
      <c r="C105" s="200" t="s">
        <v>290</v>
      </c>
      <c r="D105" s="318">
        <v>50</v>
      </c>
      <c r="E105" s="394">
        <v>35</v>
      </c>
      <c r="F105" s="325">
        <f t="shared" si="7"/>
        <v>1750</v>
      </c>
    </row>
    <row r="106" spans="1:6" x14ac:dyDescent="0.25">
      <c r="A106" s="200">
        <v>5</v>
      </c>
      <c r="B106" s="212" t="s">
        <v>495</v>
      </c>
      <c r="C106" s="200" t="s">
        <v>284</v>
      </c>
      <c r="D106" s="318">
        <v>75</v>
      </c>
      <c r="E106" s="394">
        <v>300</v>
      </c>
      <c r="F106" s="325">
        <f t="shared" si="7"/>
        <v>22500</v>
      </c>
    </row>
    <row r="107" spans="1:6" x14ac:dyDescent="0.25">
      <c r="A107" s="159">
        <v>6</v>
      </c>
      <c r="B107" s="395" t="s">
        <v>496</v>
      </c>
      <c r="C107" s="159" t="s">
        <v>290</v>
      </c>
      <c r="D107" s="396">
        <v>20</v>
      </c>
      <c r="E107" s="397">
        <v>80</v>
      </c>
      <c r="F107" s="398">
        <f>E107*D107</f>
        <v>1600</v>
      </c>
    </row>
    <row r="108" spans="1:6" x14ac:dyDescent="0.25">
      <c r="A108" s="200">
        <v>7</v>
      </c>
      <c r="B108" s="212" t="s">
        <v>514</v>
      </c>
      <c r="C108" s="200" t="s">
        <v>290</v>
      </c>
      <c r="D108" s="318">
        <v>40</v>
      </c>
      <c r="E108" s="394">
        <v>4075</v>
      </c>
      <c r="F108" s="325">
        <f t="shared" si="7"/>
        <v>163000</v>
      </c>
    </row>
    <row r="109" spans="1:6" x14ac:dyDescent="0.25">
      <c r="A109" s="200">
        <v>8</v>
      </c>
      <c r="B109" s="212" t="s">
        <v>515</v>
      </c>
      <c r="C109" s="200" t="s">
        <v>290</v>
      </c>
      <c r="D109" s="318">
        <v>4</v>
      </c>
      <c r="E109" s="394">
        <v>880</v>
      </c>
      <c r="F109" s="325">
        <f t="shared" si="7"/>
        <v>3520</v>
      </c>
    </row>
    <row r="110" spans="1:6" x14ac:dyDescent="0.25">
      <c r="A110" s="200">
        <v>9</v>
      </c>
      <c r="B110" s="212" t="s">
        <v>516</v>
      </c>
      <c r="C110" s="200" t="s">
        <v>290</v>
      </c>
      <c r="D110" s="318">
        <v>100</v>
      </c>
      <c r="E110" s="394">
        <v>58</v>
      </c>
      <c r="F110" s="325">
        <f t="shared" si="7"/>
        <v>5800</v>
      </c>
    </row>
    <row r="111" spans="1:6" x14ac:dyDescent="0.25">
      <c r="A111" s="200">
        <v>10</v>
      </c>
      <c r="B111" s="212" t="s">
        <v>517</v>
      </c>
      <c r="C111" s="200" t="s">
        <v>290</v>
      </c>
      <c r="D111" s="318">
        <v>10</v>
      </c>
      <c r="E111" s="394">
        <v>2000</v>
      </c>
      <c r="F111" s="325">
        <f t="shared" si="7"/>
        <v>20000</v>
      </c>
    </row>
    <row r="112" spans="1:6" x14ac:dyDescent="0.25">
      <c r="A112" s="200">
        <v>11</v>
      </c>
      <c r="B112" s="212" t="s">
        <v>518</v>
      </c>
      <c r="C112" s="200" t="s">
        <v>290</v>
      </c>
      <c r="D112" s="318">
        <v>20</v>
      </c>
      <c r="E112" s="394">
        <v>500</v>
      </c>
      <c r="F112" s="325">
        <f t="shared" si="7"/>
        <v>10000</v>
      </c>
    </row>
    <row r="113" spans="1:15" x14ac:dyDescent="0.25">
      <c r="A113" s="200">
        <v>12</v>
      </c>
      <c r="B113" s="212" t="s">
        <v>503</v>
      </c>
      <c r="C113" s="200" t="s">
        <v>290</v>
      </c>
      <c r="D113" s="318">
        <v>20</v>
      </c>
      <c r="E113" s="394">
        <v>1500</v>
      </c>
      <c r="F113" s="325">
        <f t="shared" si="7"/>
        <v>30000</v>
      </c>
    </row>
    <row r="114" spans="1:15" x14ac:dyDescent="0.25">
      <c r="A114" s="200">
        <v>13</v>
      </c>
      <c r="B114" s="212" t="s">
        <v>519</v>
      </c>
      <c r="C114" s="200" t="s">
        <v>290</v>
      </c>
      <c r="D114" s="318">
        <v>65</v>
      </c>
      <c r="E114" s="394">
        <v>850</v>
      </c>
      <c r="F114" s="325">
        <f t="shared" si="7"/>
        <v>55250</v>
      </c>
    </row>
    <row r="115" spans="1:15" x14ac:dyDescent="0.25">
      <c r="A115" s="200">
        <v>14</v>
      </c>
      <c r="B115" s="212" t="s">
        <v>520</v>
      </c>
      <c r="C115" s="200" t="s">
        <v>290</v>
      </c>
      <c r="D115" s="318">
        <v>65</v>
      </c>
      <c r="E115" s="394">
        <v>800</v>
      </c>
      <c r="F115" s="325">
        <f t="shared" si="7"/>
        <v>52000</v>
      </c>
    </row>
    <row r="116" spans="1:15" x14ac:dyDescent="0.25">
      <c r="A116" s="200">
        <v>15</v>
      </c>
      <c r="B116" s="212" t="s">
        <v>521</v>
      </c>
      <c r="C116" s="200" t="s">
        <v>290</v>
      </c>
      <c r="D116" s="318">
        <v>60</v>
      </c>
      <c r="E116" s="394">
        <v>1400</v>
      </c>
      <c r="F116" s="325">
        <f t="shared" si="7"/>
        <v>84000</v>
      </c>
    </row>
    <row r="117" spans="1:15" x14ac:dyDescent="0.25">
      <c r="A117" s="200">
        <v>16</v>
      </c>
      <c r="B117" s="212" t="s">
        <v>522</v>
      </c>
      <c r="C117" s="200" t="s">
        <v>290</v>
      </c>
      <c r="D117" s="318">
        <v>40</v>
      </c>
      <c r="E117" s="394">
        <v>695</v>
      </c>
      <c r="F117" s="325">
        <f t="shared" si="7"/>
        <v>27800</v>
      </c>
    </row>
    <row r="118" spans="1:15" x14ac:dyDescent="0.25">
      <c r="A118" s="200">
        <v>17</v>
      </c>
      <c r="B118" s="212" t="s">
        <v>523</v>
      </c>
      <c r="C118" s="200" t="s">
        <v>290</v>
      </c>
      <c r="D118" s="318">
        <v>4</v>
      </c>
      <c r="E118" s="394">
        <v>5000</v>
      </c>
      <c r="F118" s="325">
        <f t="shared" si="7"/>
        <v>20000</v>
      </c>
    </row>
    <row r="119" spans="1:15" x14ac:dyDescent="0.25">
      <c r="A119" s="200">
        <v>18</v>
      </c>
      <c r="B119" s="212" t="s">
        <v>524</v>
      </c>
      <c r="C119" s="200" t="s">
        <v>290</v>
      </c>
      <c r="D119" s="318">
        <v>100</v>
      </c>
      <c r="E119" s="394">
        <v>150</v>
      </c>
      <c r="F119" s="325">
        <f t="shared" si="7"/>
        <v>15000</v>
      </c>
    </row>
    <row r="120" spans="1:15" x14ac:dyDescent="0.25">
      <c r="A120" s="200">
        <v>19</v>
      </c>
      <c r="B120" s="212" t="s">
        <v>525</v>
      </c>
      <c r="C120" s="200" t="s">
        <v>526</v>
      </c>
      <c r="D120" s="318">
        <v>5</v>
      </c>
      <c r="E120" s="394">
        <v>5000</v>
      </c>
      <c r="F120" s="325">
        <f t="shared" si="7"/>
        <v>25000</v>
      </c>
    </row>
    <row r="121" spans="1:15" x14ac:dyDescent="0.25">
      <c r="A121" s="200">
        <v>20</v>
      </c>
      <c r="B121" s="212" t="s">
        <v>527</v>
      </c>
      <c r="C121" s="200" t="s">
        <v>268</v>
      </c>
      <c r="D121" s="318">
        <v>4</v>
      </c>
      <c r="E121" s="394">
        <v>3000</v>
      </c>
      <c r="F121" s="325">
        <f t="shared" si="7"/>
        <v>12000</v>
      </c>
    </row>
    <row r="122" spans="1:15" x14ac:dyDescent="0.25">
      <c r="A122" s="200">
        <v>21</v>
      </c>
      <c r="B122" s="212" t="s">
        <v>528</v>
      </c>
      <c r="C122" s="200" t="s">
        <v>268</v>
      </c>
      <c r="D122" s="318"/>
      <c r="E122" s="394"/>
      <c r="F122" s="325">
        <v>16250</v>
      </c>
    </row>
    <row r="123" spans="1:15" x14ac:dyDescent="0.25">
      <c r="A123" s="200"/>
      <c r="B123" s="399"/>
      <c r="C123" s="399"/>
      <c r="D123" s="399"/>
      <c r="E123" s="400" t="s">
        <v>287</v>
      </c>
      <c r="F123" s="402">
        <f>SUM(F102:F122)</f>
        <v>705470</v>
      </c>
      <c r="O123">
        <v>705470</v>
      </c>
    </row>
    <row r="126" spans="1:15" x14ac:dyDescent="0.25">
      <c r="A126" s="548" t="s">
        <v>505</v>
      </c>
      <c r="B126" s="548"/>
      <c r="C126" s="548"/>
      <c r="D126" s="548"/>
      <c r="E126" s="548"/>
      <c r="F126" s="548"/>
    </row>
  </sheetData>
  <mergeCells count="24">
    <mergeCell ref="A27:J27"/>
    <mergeCell ref="A1:J1"/>
    <mergeCell ref="A2:J2"/>
    <mergeCell ref="A3:F3"/>
    <mergeCell ref="G3:J3"/>
    <mergeCell ref="A4:J4"/>
    <mergeCell ref="C42:D42"/>
    <mergeCell ref="A45:J45"/>
    <mergeCell ref="A64:J64"/>
    <mergeCell ref="A70:J70"/>
    <mergeCell ref="A75:E75"/>
    <mergeCell ref="F75:G75"/>
    <mergeCell ref="B99:F99"/>
    <mergeCell ref="B100:F100"/>
    <mergeCell ref="A101:F101"/>
    <mergeCell ref="A126:F126"/>
    <mergeCell ref="B77:H77"/>
    <mergeCell ref="B79:H79"/>
    <mergeCell ref="B94:E94"/>
    <mergeCell ref="A82:F82"/>
    <mergeCell ref="A89:E89"/>
    <mergeCell ref="A80:H80"/>
    <mergeCell ref="A81:H81"/>
    <mergeCell ref="B92:E92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H24" sqref="H24"/>
    </sheetView>
  </sheetViews>
  <sheetFormatPr defaultRowHeight="15" x14ac:dyDescent="0.25"/>
  <cols>
    <col min="2" max="2" width="37.28515625" customWidth="1"/>
    <col min="3" max="3" width="20.5703125" customWidth="1"/>
    <col min="4" max="4" width="29.85546875" customWidth="1"/>
    <col min="5" max="5" width="41.85546875" customWidth="1"/>
  </cols>
  <sheetData>
    <row r="1" spans="1:6" ht="18.75" x14ac:dyDescent="0.3">
      <c r="A1" s="790" t="s">
        <v>334</v>
      </c>
      <c r="B1" s="790"/>
      <c r="C1" s="790"/>
      <c r="D1" s="790"/>
      <c r="E1" s="790"/>
      <c r="F1" s="790"/>
    </row>
    <row r="2" spans="1:6" ht="18.75" x14ac:dyDescent="0.3">
      <c r="A2" s="217"/>
      <c r="B2" s="217"/>
      <c r="C2" s="217"/>
      <c r="D2" s="217"/>
      <c r="E2" s="217"/>
      <c r="F2" s="217"/>
    </row>
    <row r="3" spans="1:6" ht="18.75" x14ac:dyDescent="0.3">
      <c r="A3" s="88" t="s">
        <v>159</v>
      </c>
      <c r="B3" s="88"/>
      <c r="C3" s="723" t="s">
        <v>341</v>
      </c>
      <c r="D3" s="723"/>
      <c r="E3" s="723"/>
      <c r="F3" s="89"/>
    </row>
    <row r="4" spans="1:6" ht="18.75" x14ac:dyDescent="0.3">
      <c r="A4" s="90" t="s">
        <v>160</v>
      </c>
      <c r="B4" s="88"/>
      <c r="C4" s="725" t="s">
        <v>213</v>
      </c>
      <c r="D4" s="725"/>
      <c r="E4" s="725"/>
      <c r="F4" s="725"/>
    </row>
    <row r="5" spans="1:6" ht="18.75" x14ac:dyDescent="0.3">
      <c r="A5" s="726" t="s">
        <v>162</v>
      </c>
      <c r="B5" s="726"/>
      <c r="C5" s="725" t="s">
        <v>163</v>
      </c>
      <c r="D5" s="725"/>
      <c r="E5" s="131"/>
      <c r="F5" s="131"/>
    </row>
    <row r="6" spans="1:6" ht="18.75" x14ac:dyDescent="0.3">
      <c r="A6" s="149"/>
      <c r="B6" s="149"/>
      <c r="C6" s="149"/>
      <c r="D6" s="149" t="s">
        <v>337</v>
      </c>
      <c r="E6" s="149"/>
      <c r="F6" s="149"/>
    </row>
    <row r="7" spans="1:6" x14ac:dyDescent="0.25">
      <c r="A7" s="791" t="s">
        <v>164</v>
      </c>
      <c r="B7" s="754" t="s">
        <v>151</v>
      </c>
      <c r="C7" s="754" t="s">
        <v>173</v>
      </c>
      <c r="D7" s="754" t="s">
        <v>335</v>
      </c>
      <c r="E7" s="754" t="s">
        <v>336</v>
      </c>
    </row>
    <row r="8" spans="1:6" x14ac:dyDescent="0.25">
      <c r="A8" s="792"/>
      <c r="B8" s="754"/>
      <c r="C8" s="754"/>
      <c r="D8" s="754"/>
      <c r="E8" s="754"/>
    </row>
    <row r="9" spans="1:6" x14ac:dyDescent="0.25">
      <c r="A9" s="157">
        <v>1</v>
      </c>
      <c r="B9" s="157">
        <v>2</v>
      </c>
      <c r="C9" s="157">
        <v>3</v>
      </c>
      <c r="D9" s="157">
        <v>4</v>
      </c>
      <c r="E9" s="157">
        <v>5</v>
      </c>
    </row>
    <row r="10" spans="1:6" ht="30" x14ac:dyDescent="0.25">
      <c r="A10" s="148">
        <v>1</v>
      </c>
      <c r="B10" s="148" t="s">
        <v>338</v>
      </c>
      <c r="C10" s="148">
        <v>1</v>
      </c>
      <c r="D10" s="98">
        <v>30000</v>
      </c>
      <c r="E10" s="98">
        <f>D10*C10</f>
        <v>30000</v>
      </c>
    </row>
    <row r="11" spans="1:6" ht="38.25" customHeight="1" x14ac:dyDescent="0.25">
      <c r="A11" s="148">
        <v>2</v>
      </c>
      <c r="B11" s="148" t="s">
        <v>203</v>
      </c>
      <c r="C11" s="148">
        <v>19</v>
      </c>
      <c r="D11" s="98">
        <v>10000</v>
      </c>
      <c r="E11" s="98">
        <f>C11*D11</f>
        <v>190000</v>
      </c>
    </row>
    <row r="12" spans="1:6" ht="55.5" customHeight="1" x14ac:dyDescent="0.25">
      <c r="A12" s="148">
        <v>3</v>
      </c>
      <c r="B12" s="148" t="s">
        <v>204</v>
      </c>
      <c r="C12" s="148">
        <v>10</v>
      </c>
      <c r="D12" s="98">
        <v>30500</v>
      </c>
      <c r="E12" s="98">
        <f>224558+80442</f>
        <v>305000</v>
      </c>
    </row>
    <row r="13" spans="1:6" x14ac:dyDescent="0.25">
      <c r="A13" s="758" t="s">
        <v>134</v>
      </c>
      <c r="B13" s="758"/>
      <c r="C13" s="148"/>
      <c r="D13" s="98"/>
      <c r="E13" s="98">
        <f>SUM(E10:E12)</f>
        <v>525000</v>
      </c>
    </row>
    <row r="16" spans="1:6" x14ac:dyDescent="0.25">
      <c r="C16" s="548" t="s">
        <v>339</v>
      </c>
      <c r="D16" s="548"/>
      <c r="E16" s="548"/>
    </row>
    <row r="18" spans="4:5" x14ac:dyDescent="0.25">
      <c r="D18" s="548" t="s">
        <v>340</v>
      </c>
      <c r="E18" s="548"/>
    </row>
  </sheetData>
  <mergeCells count="13">
    <mergeCell ref="A13:B13"/>
    <mergeCell ref="C16:E16"/>
    <mergeCell ref="D18:E18"/>
    <mergeCell ref="A1:F1"/>
    <mergeCell ref="C3:E3"/>
    <mergeCell ref="C4:F4"/>
    <mergeCell ref="A5:B5"/>
    <mergeCell ref="C5:D5"/>
    <mergeCell ref="A7:A8"/>
    <mergeCell ref="B7:B8"/>
    <mergeCell ref="C7:C8"/>
    <mergeCell ref="D7:D8"/>
    <mergeCell ref="E7:E8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15"/>
  <sheetViews>
    <sheetView topLeftCell="A3" workbookViewId="0">
      <selection activeCell="A5" sqref="A5:J5"/>
    </sheetView>
  </sheetViews>
  <sheetFormatPr defaultRowHeight="15" x14ac:dyDescent="0.25"/>
  <cols>
    <col min="1" max="1" width="14.140625" customWidth="1"/>
    <col min="2" max="2" width="17.42578125" customWidth="1"/>
    <col min="5" max="5" width="9.5703125" bestFit="1" customWidth="1"/>
    <col min="6" max="6" width="15.140625" customWidth="1"/>
  </cols>
  <sheetData>
    <row r="5" spans="1:10" ht="94.5" customHeight="1" x14ac:dyDescent="0.25">
      <c r="A5" s="793" t="s">
        <v>713</v>
      </c>
      <c r="B5" s="793"/>
      <c r="C5" s="793"/>
      <c r="D5" s="793"/>
      <c r="E5" s="793"/>
      <c r="F5" s="793"/>
      <c r="G5" s="793"/>
      <c r="H5" s="793"/>
      <c r="I5" s="793"/>
      <c r="J5" s="793"/>
    </row>
    <row r="6" spans="1:10" ht="27.75" customHeight="1" x14ac:dyDescent="0.25">
      <c r="A6" s="794" t="s">
        <v>714</v>
      </c>
      <c r="B6" s="794"/>
      <c r="C6" s="794"/>
      <c r="D6" s="794"/>
      <c r="E6" s="794"/>
      <c r="F6" s="794"/>
      <c r="G6" s="521"/>
      <c r="H6" s="521"/>
      <c r="I6" s="521"/>
      <c r="J6" s="521"/>
    </row>
    <row r="7" spans="1:10" ht="94.5" x14ac:dyDescent="0.25">
      <c r="A7" s="102" t="s">
        <v>343</v>
      </c>
      <c r="B7" s="102" t="s">
        <v>344</v>
      </c>
      <c r="C7" s="102" t="s">
        <v>345</v>
      </c>
      <c r="D7" s="102" t="s">
        <v>346</v>
      </c>
      <c r="E7" s="102" t="s">
        <v>347</v>
      </c>
      <c r="F7" s="102" t="s">
        <v>348</v>
      </c>
    </row>
    <row r="8" spans="1:10" ht="63" x14ac:dyDescent="0.25">
      <c r="A8" s="102" t="s">
        <v>356</v>
      </c>
      <c r="B8" s="102" t="s">
        <v>349</v>
      </c>
      <c r="C8" s="102">
        <v>2</v>
      </c>
      <c r="D8" s="102" t="s">
        <v>350</v>
      </c>
      <c r="E8" s="222">
        <v>10000</v>
      </c>
      <c r="F8" s="222">
        <f>E8*C8</f>
        <v>20000</v>
      </c>
    </row>
    <row r="9" spans="1:10" ht="60" x14ac:dyDescent="0.25">
      <c r="A9" s="102" t="s">
        <v>356</v>
      </c>
      <c r="B9" s="223" t="s">
        <v>351</v>
      </c>
      <c r="C9" s="224">
        <v>2</v>
      </c>
      <c r="D9" s="102" t="s">
        <v>350</v>
      </c>
      <c r="E9" s="222">
        <v>10000</v>
      </c>
      <c r="F9" s="222">
        <f>E9*C9</f>
        <v>20000</v>
      </c>
    </row>
    <row r="10" spans="1:10" ht="75" x14ac:dyDescent="0.25">
      <c r="A10" s="102" t="s">
        <v>356</v>
      </c>
      <c r="B10" s="223" t="s">
        <v>352</v>
      </c>
      <c r="C10" s="224">
        <v>2</v>
      </c>
      <c r="D10" s="102" t="s">
        <v>353</v>
      </c>
      <c r="E10" s="222">
        <v>5000</v>
      </c>
      <c r="F10" s="222">
        <f>E10*C10</f>
        <v>10000</v>
      </c>
    </row>
    <row r="11" spans="1:10" ht="31.5" x14ac:dyDescent="0.25">
      <c r="A11" s="102" t="s">
        <v>356</v>
      </c>
      <c r="B11" s="223" t="s">
        <v>354</v>
      </c>
      <c r="C11" s="224">
        <v>3</v>
      </c>
      <c r="D11" s="102"/>
      <c r="E11" s="222">
        <v>6666.67</v>
      </c>
      <c r="F11" s="222">
        <v>20000</v>
      </c>
    </row>
    <row r="12" spans="1:10" ht="15.75" x14ac:dyDescent="0.25">
      <c r="A12" s="225" t="s">
        <v>355</v>
      </c>
      <c r="B12" s="226"/>
      <c r="C12" s="226"/>
      <c r="D12" s="226"/>
      <c r="E12" s="226"/>
      <c r="F12" s="227">
        <f>F8+F9+F10+F11</f>
        <v>70000</v>
      </c>
    </row>
    <row r="15" spans="1:10" x14ac:dyDescent="0.25">
      <c r="B15" s="548" t="s">
        <v>206</v>
      </c>
      <c r="C15" s="548"/>
      <c r="D15" s="548"/>
      <c r="E15" s="548"/>
      <c r="F15" s="548"/>
    </row>
  </sheetData>
  <mergeCells count="3">
    <mergeCell ref="A5:J5"/>
    <mergeCell ref="B15:F15"/>
    <mergeCell ref="A6:F6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78"/>
  <sheetViews>
    <sheetView topLeftCell="A61" workbookViewId="0">
      <selection activeCell="A70" sqref="A70:H78"/>
    </sheetView>
  </sheetViews>
  <sheetFormatPr defaultRowHeight="15" x14ac:dyDescent="0.25"/>
  <cols>
    <col min="1" max="1" width="12.5703125" customWidth="1"/>
    <col min="2" max="2" width="24.42578125" customWidth="1"/>
    <col min="5" max="5" width="12.85546875" customWidth="1"/>
    <col min="6" max="6" width="17.85546875" customWidth="1"/>
    <col min="7" max="7" width="16.7109375" customWidth="1"/>
  </cols>
  <sheetData>
    <row r="6" spans="1:8" x14ac:dyDescent="0.25">
      <c r="B6" s="642" t="s">
        <v>460</v>
      </c>
      <c r="C6" s="642"/>
      <c r="D6" s="642"/>
      <c r="E6" s="642"/>
      <c r="F6" s="642"/>
      <c r="G6" s="642"/>
    </row>
    <row r="7" spans="1:8" ht="15.75" x14ac:dyDescent="0.25">
      <c r="A7" s="294"/>
      <c r="B7" s="294"/>
      <c r="C7" s="295"/>
      <c r="D7" s="295"/>
      <c r="E7" s="309"/>
      <c r="F7" s="296"/>
      <c r="G7" s="296"/>
      <c r="H7" s="296"/>
    </row>
    <row r="8" spans="1:8" ht="31.5" customHeight="1" x14ac:dyDescent="0.3">
      <c r="A8" s="803" t="s">
        <v>400</v>
      </c>
      <c r="B8" s="803"/>
      <c r="C8" s="803"/>
      <c r="D8" s="803"/>
      <c r="E8" s="803"/>
      <c r="F8" s="803"/>
      <c r="G8" s="803"/>
      <c r="H8" s="803"/>
    </row>
    <row r="9" spans="1:8" ht="15.75" x14ac:dyDescent="0.25">
      <c r="A9" s="795" t="s">
        <v>401</v>
      </c>
      <c r="B9" s="796" t="s">
        <v>402</v>
      </c>
      <c r="C9" s="798" t="s">
        <v>403</v>
      </c>
      <c r="D9" s="799" t="s">
        <v>215</v>
      </c>
      <c r="E9" s="799"/>
      <c r="F9" s="799"/>
      <c r="G9" s="799"/>
      <c r="H9" s="297"/>
    </row>
    <row r="10" spans="1:8" ht="63" x14ac:dyDescent="0.25">
      <c r="A10" s="795"/>
      <c r="B10" s="797"/>
      <c r="C10" s="798"/>
      <c r="D10" s="298" t="s">
        <v>404</v>
      </c>
      <c r="E10" s="298" t="s">
        <v>405</v>
      </c>
      <c r="F10" s="298" t="s">
        <v>406</v>
      </c>
      <c r="G10" s="298" t="s">
        <v>140</v>
      </c>
      <c r="H10" s="297"/>
    </row>
    <row r="11" spans="1:8" ht="15.75" x14ac:dyDescent="0.25">
      <c r="A11" s="800" t="s">
        <v>407</v>
      </c>
      <c r="B11" s="801"/>
      <c r="C11" s="801"/>
      <c r="D11" s="801"/>
      <c r="E11" s="801"/>
      <c r="F11" s="801"/>
      <c r="G11" s="802"/>
      <c r="H11" s="297"/>
    </row>
    <row r="12" spans="1:8" ht="15.75" x14ac:dyDescent="0.25">
      <c r="A12" s="299">
        <v>8</v>
      </c>
      <c r="B12" s="298" t="s">
        <v>378</v>
      </c>
      <c r="C12" s="300" t="s">
        <v>408</v>
      </c>
      <c r="D12" s="298">
        <v>20</v>
      </c>
      <c r="E12" s="298">
        <v>21</v>
      </c>
      <c r="F12" s="301">
        <v>289.60000000000002</v>
      </c>
      <c r="G12" s="302">
        <f t="shared" ref="G12" si="0">D12*E12*F12*30%</f>
        <v>36489.600000000006</v>
      </c>
      <c r="H12" s="297"/>
    </row>
    <row r="13" spans="1:8" ht="15.75" x14ac:dyDescent="0.25">
      <c r="A13" s="303"/>
      <c r="B13" s="304" t="s">
        <v>409</v>
      </c>
      <c r="C13" s="305" t="s">
        <v>11</v>
      </c>
      <c r="D13" s="306">
        <f>SUM(D12:D12)</f>
        <v>20</v>
      </c>
      <c r="E13" s="306" t="s">
        <v>11</v>
      </c>
      <c r="F13" s="305" t="s">
        <v>11</v>
      </c>
      <c r="G13" s="307">
        <f>SUM(G12:G12)</f>
        <v>36489.600000000006</v>
      </c>
      <c r="H13" s="297"/>
    </row>
    <row r="14" spans="1:8" x14ac:dyDescent="0.25">
      <c r="A14" s="308"/>
      <c r="B14" s="308"/>
      <c r="C14" s="308"/>
      <c r="D14" s="308"/>
      <c r="E14" s="308"/>
      <c r="F14" s="308"/>
      <c r="G14" s="308"/>
      <c r="H14" s="308"/>
    </row>
    <row r="15" spans="1:8" ht="15.75" x14ac:dyDescent="0.25">
      <c r="A15" s="795" t="s">
        <v>401</v>
      </c>
      <c r="B15" s="796" t="s">
        <v>402</v>
      </c>
      <c r="C15" s="798" t="s">
        <v>403</v>
      </c>
      <c r="D15" s="799" t="s">
        <v>215</v>
      </c>
      <c r="E15" s="799"/>
      <c r="F15" s="799"/>
      <c r="G15" s="799"/>
      <c r="H15" s="308"/>
    </row>
    <row r="16" spans="1:8" ht="63" x14ac:dyDescent="0.25">
      <c r="A16" s="795"/>
      <c r="B16" s="797"/>
      <c r="C16" s="798"/>
      <c r="D16" s="298" t="s">
        <v>404</v>
      </c>
      <c r="E16" s="298" t="s">
        <v>405</v>
      </c>
      <c r="F16" s="298" t="s">
        <v>406</v>
      </c>
      <c r="G16" s="298" t="s">
        <v>140</v>
      </c>
      <c r="H16" s="308"/>
    </row>
    <row r="17" spans="1:8" ht="15.75" x14ac:dyDescent="0.25">
      <c r="A17" s="800" t="s">
        <v>410</v>
      </c>
      <c r="B17" s="801"/>
      <c r="C17" s="801"/>
      <c r="D17" s="801"/>
      <c r="E17" s="801"/>
      <c r="F17" s="801"/>
      <c r="G17" s="802"/>
      <c r="H17" s="308"/>
    </row>
    <row r="18" spans="1:8" ht="15.75" x14ac:dyDescent="0.25">
      <c r="A18" s="299">
        <v>2</v>
      </c>
      <c r="B18" s="298" t="s">
        <v>378</v>
      </c>
      <c r="C18" s="300" t="s">
        <v>408</v>
      </c>
      <c r="D18" s="298">
        <v>10</v>
      </c>
      <c r="E18" s="298">
        <v>21</v>
      </c>
      <c r="F18" s="301">
        <v>289.60000000000002</v>
      </c>
      <c r="G18" s="302">
        <f>D18*E18*F18*30%</f>
        <v>18244.800000000003</v>
      </c>
      <c r="H18" s="308"/>
    </row>
    <row r="19" spans="1:8" ht="15.75" x14ac:dyDescent="0.25">
      <c r="A19" s="303"/>
      <c r="B19" s="304" t="s">
        <v>409</v>
      </c>
      <c r="C19" s="305" t="s">
        <v>11</v>
      </c>
      <c r="D19" s="306">
        <f>SUM(D14:D18)</f>
        <v>10</v>
      </c>
      <c r="E19" s="306" t="s">
        <v>11</v>
      </c>
      <c r="F19" s="305" t="s">
        <v>11</v>
      </c>
      <c r="G19" s="307">
        <f>SUM(G14:G18)</f>
        <v>18244.800000000003</v>
      </c>
      <c r="H19" s="308"/>
    </row>
    <row r="20" spans="1:8" x14ac:dyDescent="0.25">
      <c r="D20" s="630" t="s">
        <v>169</v>
      </c>
      <c r="E20" s="631"/>
      <c r="F20" s="651"/>
      <c r="G20" s="136">
        <f>G13+G19</f>
        <v>54734.400000000009</v>
      </c>
    </row>
    <row r="22" spans="1:8" x14ac:dyDescent="0.25">
      <c r="B22" s="548"/>
      <c r="C22" s="548"/>
      <c r="D22" s="548"/>
      <c r="E22" s="548"/>
      <c r="F22" s="548"/>
      <c r="G22" s="548"/>
    </row>
    <row r="24" spans="1:8" x14ac:dyDescent="0.25">
      <c r="B24" s="548" t="s">
        <v>174</v>
      </c>
      <c r="C24" s="548"/>
      <c r="D24" s="548"/>
      <c r="E24" s="548"/>
      <c r="F24" s="548"/>
      <c r="G24" s="548"/>
    </row>
    <row r="33" spans="1:8" x14ac:dyDescent="0.25">
      <c r="B33" s="642" t="s">
        <v>530</v>
      </c>
      <c r="C33" s="642"/>
      <c r="D33" s="642"/>
      <c r="E33" s="642"/>
      <c r="F33" s="642"/>
      <c r="G33" s="642"/>
    </row>
    <row r="34" spans="1:8" ht="15.75" x14ac:dyDescent="0.25">
      <c r="A34" s="294"/>
      <c r="B34" s="294"/>
      <c r="C34" s="295"/>
      <c r="D34" s="295"/>
      <c r="E34" s="309"/>
      <c r="F34" s="296"/>
      <c r="G34" s="296"/>
      <c r="H34" s="296"/>
    </row>
    <row r="35" spans="1:8" ht="24.75" customHeight="1" x14ac:dyDescent="0.3">
      <c r="A35" s="803" t="s">
        <v>529</v>
      </c>
      <c r="B35" s="803"/>
      <c r="C35" s="803"/>
      <c r="D35" s="803"/>
      <c r="E35" s="803"/>
      <c r="F35" s="803"/>
      <c r="G35" s="803"/>
      <c r="H35" s="803"/>
    </row>
    <row r="36" spans="1:8" ht="15.75" x14ac:dyDescent="0.25">
      <c r="A36" s="795" t="s">
        <v>401</v>
      </c>
      <c r="B36" s="796" t="s">
        <v>402</v>
      </c>
      <c r="C36" s="798" t="s">
        <v>403</v>
      </c>
      <c r="D36" s="799" t="s">
        <v>216</v>
      </c>
      <c r="E36" s="799"/>
      <c r="F36" s="799"/>
      <c r="G36" s="799"/>
      <c r="H36" s="297"/>
    </row>
    <row r="37" spans="1:8" ht="63" x14ac:dyDescent="0.25">
      <c r="A37" s="795"/>
      <c r="B37" s="797"/>
      <c r="C37" s="798"/>
      <c r="D37" s="298" t="s">
        <v>404</v>
      </c>
      <c r="E37" s="298" t="s">
        <v>405</v>
      </c>
      <c r="F37" s="298" t="s">
        <v>406</v>
      </c>
      <c r="G37" s="298" t="s">
        <v>140</v>
      </c>
      <c r="H37" s="297"/>
    </row>
    <row r="38" spans="1:8" ht="15.75" x14ac:dyDescent="0.25">
      <c r="A38" s="800" t="s">
        <v>407</v>
      </c>
      <c r="B38" s="801"/>
      <c r="C38" s="801"/>
      <c r="D38" s="801"/>
      <c r="E38" s="801"/>
      <c r="F38" s="801"/>
      <c r="G38" s="802"/>
      <c r="H38" s="297"/>
    </row>
    <row r="39" spans="1:8" ht="15.75" x14ac:dyDescent="0.25">
      <c r="A39" s="299">
        <v>8</v>
      </c>
      <c r="B39" s="298" t="s">
        <v>378</v>
      </c>
      <c r="C39" s="300" t="s">
        <v>408</v>
      </c>
      <c r="D39" s="298">
        <v>50</v>
      </c>
      <c r="E39" s="298">
        <v>10</v>
      </c>
      <c r="F39" s="301">
        <v>392.21</v>
      </c>
      <c r="G39" s="302">
        <f>D39*E39*F39</f>
        <v>196105</v>
      </c>
      <c r="H39" s="297"/>
    </row>
    <row r="40" spans="1:8" ht="15.75" x14ac:dyDescent="0.25">
      <c r="A40" s="303"/>
      <c r="B40" s="304" t="s">
        <v>409</v>
      </c>
      <c r="C40" s="305" t="s">
        <v>11</v>
      </c>
      <c r="D40" s="306">
        <f>SUM(D39:D39)</f>
        <v>50</v>
      </c>
      <c r="E40" s="306" t="s">
        <v>11</v>
      </c>
      <c r="F40" s="305" t="s">
        <v>11</v>
      </c>
      <c r="G40" s="307">
        <f>SUM(G39:G39)</f>
        <v>196105</v>
      </c>
      <c r="H40" s="297"/>
    </row>
    <row r="41" spans="1:8" x14ac:dyDescent="0.25">
      <c r="A41" s="308"/>
      <c r="B41" s="308"/>
      <c r="C41" s="308"/>
      <c r="D41" s="308"/>
      <c r="E41" s="308"/>
      <c r="F41" s="308"/>
      <c r="G41" s="308"/>
      <c r="H41" s="308"/>
    </row>
    <row r="43" spans="1:8" x14ac:dyDescent="0.25">
      <c r="B43" s="548"/>
      <c r="C43" s="548"/>
      <c r="D43" s="548"/>
      <c r="E43" s="548"/>
      <c r="F43" s="548"/>
      <c r="G43" s="548"/>
    </row>
    <row r="45" spans="1:8" x14ac:dyDescent="0.25">
      <c r="B45" s="548" t="s">
        <v>174</v>
      </c>
      <c r="C45" s="548"/>
      <c r="D45" s="548"/>
      <c r="E45" s="548"/>
      <c r="F45" s="548"/>
      <c r="G45" s="548"/>
    </row>
    <row r="50" spans="1:8" x14ac:dyDescent="0.25">
      <c r="B50" s="642" t="s">
        <v>531</v>
      </c>
      <c r="C50" s="642"/>
      <c r="D50" s="642"/>
      <c r="E50" s="642"/>
      <c r="F50" s="642"/>
      <c r="G50" s="642"/>
    </row>
    <row r="51" spans="1:8" ht="15.75" x14ac:dyDescent="0.25">
      <c r="A51" s="294"/>
      <c r="B51" s="294"/>
      <c r="C51" s="295"/>
      <c r="D51" s="295"/>
      <c r="E51" s="309"/>
      <c r="F51" s="296"/>
      <c r="G51" s="296"/>
      <c r="H51" s="296"/>
    </row>
    <row r="52" spans="1:8" ht="18.75" x14ac:dyDescent="0.3">
      <c r="A52" s="803" t="s">
        <v>532</v>
      </c>
      <c r="B52" s="803"/>
      <c r="C52" s="803"/>
      <c r="D52" s="803"/>
      <c r="E52" s="803"/>
      <c r="F52" s="803"/>
      <c r="G52" s="803"/>
      <c r="H52" s="803"/>
    </row>
    <row r="53" spans="1:8" ht="15.75" x14ac:dyDescent="0.25">
      <c r="A53" s="795" t="s">
        <v>401</v>
      </c>
      <c r="B53" s="796" t="s">
        <v>402</v>
      </c>
      <c r="C53" s="798" t="s">
        <v>403</v>
      </c>
      <c r="D53" s="799" t="s">
        <v>583</v>
      </c>
      <c r="E53" s="799"/>
      <c r="F53" s="799"/>
      <c r="G53" s="799"/>
      <c r="H53" s="297"/>
    </row>
    <row r="54" spans="1:8" ht="63" x14ac:dyDescent="0.25">
      <c r="A54" s="795"/>
      <c r="B54" s="797"/>
      <c r="C54" s="798"/>
      <c r="D54" s="298" t="s">
        <v>404</v>
      </c>
      <c r="E54" s="298" t="s">
        <v>405</v>
      </c>
      <c r="F54" s="298" t="s">
        <v>406</v>
      </c>
      <c r="G54" s="298" t="s">
        <v>140</v>
      </c>
      <c r="H54" s="297"/>
    </row>
    <row r="55" spans="1:8" ht="15.75" x14ac:dyDescent="0.25">
      <c r="A55" s="800" t="s">
        <v>407</v>
      </c>
      <c r="B55" s="801"/>
      <c r="C55" s="801"/>
      <c r="D55" s="801"/>
      <c r="E55" s="801"/>
      <c r="F55" s="801"/>
      <c r="G55" s="802"/>
      <c r="H55" s="297"/>
    </row>
    <row r="56" spans="1:8" ht="15.75" x14ac:dyDescent="0.25">
      <c r="A56" s="299">
        <v>8</v>
      </c>
      <c r="B56" s="298" t="s">
        <v>378</v>
      </c>
      <c r="C56" s="300" t="s">
        <v>408</v>
      </c>
      <c r="D56" s="298">
        <v>90</v>
      </c>
      <c r="E56" s="298">
        <v>9</v>
      </c>
      <c r="F56" s="301">
        <v>650</v>
      </c>
      <c r="G56" s="302">
        <v>419981.82</v>
      </c>
      <c r="H56" s="297"/>
    </row>
    <row r="57" spans="1:8" ht="15.75" x14ac:dyDescent="0.25">
      <c r="A57" s="303"/>
      <c r="B57" s="304" t="s">
        <v>409</v>
      </c>
      <c r="C57" s="305" t="s">
        <v>11</v>
      </c>
      <c r="D57" s="306">
        <f>SUM(D56:D56)</f>
        <v>90</v>
      </c>
      <c r="E57" s="306" t="s">
        <v>11</v>
      </c>
      <c r="F57" s="305" t="s">
        <v>11</v>
      </c>
      <c r="G57" s="307">
        <f>SUM(G56:G56)</f>
        <v>419981.82</v>
      </c>
      <c r="H57" s="297"/>
    </row>
    <row r="58" spans="1:8" x14ac:dyDescent="0.25">
      <c r="A58" s="308"/>
      <c r="B58" s="308"/>
      <c r="C58" s="308"/>
      <c r="D58" s="308"/>
      <c r="E58" s="308"/>
      <c r="F58" s="308"/>
      <c r="G58" s="308"/>
      <c r="H58" s="308"/>
    </row>
    <row r="60" spans="1:8" x14ac:dyDescent="0.25">
      <c r="B60" s="548"/>
      <c r="C60" s="548"/>
      <c r="D60" s="548"/>
      <c r="E60" s="548"/>
      <c r="F60" s="548"/>
      <c r="G60" s="548"/>
    </row>
    <row r="62" spans="1:8" x14ac:dyDescent="0.25">
      <c r="B62" s="548" t="s">
        <v>174</v>
      </c>
      <c r="C62" s="548"/>
      <c r="D62" s="548"/>
      <c r="E62" s="548"/>
      <c r="F62" s="548"/>
      <c r="G62" s="548"/>
    </row>
    <row r="70" spans="1:8" ht="53.25" customHeight="1" x14ac:dyDescent="0.25">
      <c r="A70" s="804" t="s">
        <v>552</v>
      </c>
      <c r="B70" s="805"/>
      <c r="C70" s="805"/>
      <c r="D70" s="805"/>
      <c r="E70" s="805"/>
      <c r="F70" s="805"/>
      <c r="G70" s="805"/>
      <c r="H70" s="805"/>
    </row>
    <row r="71" spans="1:8" ht="18.75" x14ac:dyDescent="0.3">
      <c r="A71" s="723" t="s">
        <v>553</v>
      </c>
      <c r="B71" s="723"/>
      <c r="C71" s="723"/>
      <c r="D71" s="723" t="s">
        <v>554</v>
      </c>
      <c r="E71" s="723"/>
      <c r="F71" t="s">
        <v>683</v>
      </c>
    </row>
    <row r="72" spans="1:8" ht="93.75" x14ac:dyDescent="0.3">
      <c r="A72" s="423" t="s">
        <v>555</v>
      </c>
      <c r="B72" s="423" t="s">
        <v>556</v>
      </c>
      <c r="C72" s="424" t="s">
        <v>557</v>
      </c>
      <c r="D72" s="424" t="s">
        <v>558</v>
      </c>
      <c r="E72" s="424" t="s">
        <v>559</v>
      </c>
      <c r="F72" s="424" t="s">
        <v>560</v>
      </c>
    </row>
    <row r="73" spans="1:8" ht="84" customHeight="1" x14ac:dyDescent="0.3">
      <c r="A73" s="425" t="s">
        <v>561</v>
      </c>
      <c r="B73" s="426">
        <v>392.21</v>
      </c>
      <c r="C73" s="424">
        <v>30</v>
      </c>
      <c r="D73" s="424">
        <v>21</v>
      </c>
      <c r="E73" s="427">
        <f>B73*C73*70%*D73</f>
        <v>172964.61</v>
      </c>
      <c r="F73" s="428">
        <f>E73</f>
        <v>172964.61</v>
      </c>
    </row>
    <row r="74" spans="1:8" ht="106.5" customHeight="1" x14ac:dyDescent="0.3">
      <c r="A74" s="425" t="s">
        <v>562</v>
      </c>
      <c r="B74" s="426">
        <v>392.21</v>
      </c>
      <c r="C74" s="424">
        <v>15</v>
      </c>
      <c r="D74" s="424">
        <v>21</v>
      </c>
      <c r="E74" s="427">
        <f>B74*C74*D74*100%</f>
        <v>123546.15</v>
      </c>
      <c r="F74" s="428">
        <f>E74</f>
        <v>123546.15</v>
      </c>
    </row>
    <row r="75" spans="1:8" ht="18.75" x14ac:dyDescent="0.3">
      <c r="A75" s="425"/>
      <c r="B75" s="426"/>
      <c r="C75" s="424"/>
      <c r="D75" s="424"/>
      <c r="E75" s="429"/>
      <c r="F75" s="428">
        <f>F73+F74</f>
        <v>296510.76</v>
      </c>
    </row>
    <row r="78" spans="1:8" x14ac:dyDescent="0.25">
      <c r="A78" s="548" t="s">
        <v>563</v>
      </c>
      <c r="B78" s="548"/>
      <c r="C78" s="548"/>
      <c r="D78" s="548"/>
      <c r="E78" s="548"/>
      <c r="F78" s="548"/>
    </row>
  </sheetData>
  <mergeCells count="37">
    <mergeCell ref="A70:H70"/>
    <mergeCell ref="A71:C71"/>
    <mergeCell ref="D71:E71"/>
    <mergeCell ref="A78:F78"/>
    <mergeCell ref="A55:G55"/>
    <mergeCell ref="B60:G60"/>
    <mergeCell ref="B62:G62"/>
    <mergeCell ref="A52:H52"/>
    <mergeCell ref="A53:A54"/>
    <mergeCell ref="B53:B54"/>
    <mergeCell ref="C53:C54"/>
    <mergeCell ref="D53:G53"/>
    <mergeCell ref="B43:G43"/>
    <mergeCell ref="B45:G45"/>
    <mergeCell ref="B50:G50"/>
    <mergeCell ref="A38:G38"/>
    <mergeCell ref="B33:G33"/>
    <mergeCell ref="A35:H35"/>
    <mergeCell ref="A36:A37"/>
    <mergeCell ref="B36:B37"/>
    <mergeCell ref="C36:C37"/>
    <mergeCell ref="D36:G36"/>
    <mergeCell ref="B6:G6"/>
    <mergeCell ref="B22:G22"/>
    <mergeCell ref="B24:G24"/>
    <mergeCell ref="A15:A16"/>
    <mergeCell ref="B15:B16"/>
    <mergeCell ref="C15:C16"/>
    <mergeCell ref="D15:G15"/>
    <mergeCell ref="A17:G17"/>
    <mergeCell ref="D20:F20"/>
    <mergeCell ref="A8:H8"/>
    <mergeCell ref="A9:A10"/>
    <mergeCell ref="B9:B10"/>
    <mergeCell ref="C9:C10"/>
    <mergeCell ref="D9:G9"/>
    <mergeCell ref="A11:G11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81"/>
  <sheetViews>
    <sheetView topLeftCell="A55" workbookViewId="0">
      <selection activeCell="A67" sqref="A67:F81"/>
    </sheetView>
  </sheetViews>
  <sheetFormatPr defaultRowHeight="15" x14ac:dyDescent="0.25"/>
  <cols>
    <col min="2" max="2" width="34" customWidth="1"/>
    <col min="5" max="5" width="12" customWidth="1"/>
    <col min="6" max="6" width="17.140625" customWidth="1"/>
    <col min="9" max="9" width="11.7109375" customWidth="1"/>
    <col min="10" max="10" width="16.140625" customWidth="1"/>
  </cols>
  <sheetData>
    <row r="5" spans="1:13" x14ac:dyDescent="0.25">
      <c r="A5" s="345"/>
      <c r="B5" s="345"/>
      <c r="C5" s="345"/>
      <c r="D5" s="808" t="s">
        <v>433</v>
      </c>
      <c r="E5" s="808"/>
      <c r="F5" s="808"/>
      <c r="G5" s="808"/>
      <c r="H5" s="808"/>
      <c r="I5" s="808"/>
      <c r="J5" s="808"/>
      <c r="K5" s="808"/>
      <c r="L5" s="808"/>
      <c r="M5" s="808"/>
    </row>
    <row r="6" spans="1:13" x14ac:dyDescent="0.25">
      <c r="A6" s="345" t="s">
        <v>159</v>
      </c>
      <c r="B6" s="345"/>
      <c r="C6" s="345"/>
      <c r="D6" s="346"/>
      <c r="E6" s="346"/>
      <c r="F6" s="809" t="s">
        <v>434</v>
      </c>
      <c r="G6" s="809"/>
      <c r="H6" s="809"/>
      <c r="I6" s="809"/>
      <c r="J6" s="809"/>
      <c r="K6" s="347"/>
      <c r="L6" s="347"/>
      <c r="M6" s="345" t="s">
        <v>104</v>
      </c>
    </row>
    <row r="7" spans="1:13" x14ac:dyDescent="0.25">
      <c r="A7" s="345" t="s">
        <v>435</v>
      </c>
      <c r="B7" s="345"/>
      <c r="C7" s="345"/>
      <c r="D7" s="345"/>
      <c r="E7" s="345"/>
      <c r="F7" s="810" t="s">
        <v>436</v>
      </c>
      <c r="G7" s="810"/>
      <c r="H7" s="810"/>
      <c r="I7" s="810"/>
      <c r="J7" s="810"/>
      <c r="K7" s="347"/>
      <c r="L7" s="347"/>
      <c r="M7" s="345"/>
    </row>
    <row r="8" spans="1:13" x14ac:dyDescent="0.25">
      <c r="A8" s="811" t="s">
        <v>437</v>
      </c>
      <c r="B8" s="811"/>
      <c r="C8" s="811"/>
      <c r="D8" s="811"/>
      <c r="E8" s="811"/>
      <c r="F8" s="348" t="s">
        <v>438</v>
      </c>
      <c r="G8" s="348"/>
      <c r="H8" s="348"/>
      <c r="I8" s="348"/>
      <c r="J8" s="347"/>
      <c r="K8" s="347"/>
      <c r="L8" s="347"/>
      <c r="M8" s="345"/>
    </row>
    <row r="9" spans="1:13" x14ac:dyDescent="0.25">
      <c r="A9" s="345" t="s">
        <v>439</v>
      </c>
      <c r="B9" s="345"/>
      <c r="C9" s="345"/>
      <c r="D9" s="345"/>
      <c r="E9" s="345"/>
      <c r="F9" s="348" t="s">
        <v>440</v>
      </c>
      <c r="G9" s="348"/>
      <c r="H9" s="348"/>
      <c r="I9" s="348"/>
      <c r="J9" s="347"/>
      <c r="K9" s="347"/>
      <c r="L9" s="347"/>
      <c r="M9" s="345"/>
    </row>
    <row r="10" spans="1:13" ht="27" x14ac:dyDescent="0.25">
      <c r="A10" s="349" t="s">
        <v>164</v>
      </c>
      <c r="B10" s="812" t="s">
        <v>151</v>
      </c>
      <c r="C10" s="812"/>
      <c r="D10" s="812"/>
      <c r="E10" s="812"/>
      <c r="F10" s="812"/>
      <c r="G10" s="349" t="s">
        <v>441</v>
      </c>
      <c r="H10" s="350" t="s">
        <v>442</v>
      </c>
      <c r="I10" s="350" t="s">
        <v>443</v>
      </c>
      <c r="J10" s="349" t="s">
        <v>336</v>
      </c>
      <c r="K10" s="351"/>
      <c r="L10" s="351"/>
      <c r="M10" s="351"/>
    </row>
    <row r="11" spans="1:13" ht="15.75" x14ac:dyDescent="0.25">
      <c r="A11" s="352">
        <v>1</v>
      </c>
      <c r="B11" s="813" t="s">
        <v>444</v>
      </c>
      <c r="C11" s="814"/>
      <c r="D11" s="814"/>
      <c r="E11" s="814"/>
      <c r="F11" s="815"/>
      <c r="G11" s="292" t="s">
        <v>290</v>
      </c>
      <c r="H11" s="312">
        <v>10</v>
      </c>
      <c r="I11" s="353">
        <v>15000</v>
      </c>
      <c r="J11" s="354">
        <f>H11*I11</f>
        <v>150000</v>
      </c>
      <c r="K11" s="355"/>
      <c r="L11" s="355"/>
      <c r="M11" s="356"/>
    </row>
    <row r="12" spans="1:13" ht="15.75" x14ac:dyDescent="0.25">
      <c r="A12" s="352">
        <v>2</v>
      </c>
      <c r="B12" s="813" t="s">
        <v>445</v>
      </c>
      <c r="C12" s="814"/>
      <c r="D12" s="814"/>
      <c r="E12" s="814"/>
      <c r="F12" s="815"/>
      <c r="G12" s="292" t="s">
        <v>290</v>
      </c>
      <c r="H12" s="357">
        <v>13</v>
      </c>
      <c r="I12" s="358">
        <v>8000</v>
      </c>
      <c r="J12" s="354">
        <f>H12*I12</f>
        <v>104000</v>
      </c>
      <c r="K12" s="359"/>
      <c r="L12" s="359"/>
      <c r="M12" s="360"/>
    </row>
    <row r="13" spans="1:13" ht="15.75" x14ac:dyDescent="0.25">
      <c r="A13" s="352">
        <v>3</v>
      </c>
      <c r="B13" s="806" t="s">
        <v>446</v>
      </c>
      <c r="C13" s="807"/>
      <c r="D13" s="807"/>
      <c r="E13" s="807"/>
      <c r="F13" s="816"/>
      <c r="G13" s="292" t="s">
        <v>290</v>
      </c>
      <c r="H13" s="357">
        <v>4</v>
      </c>
      <c r="I13" s="361">
        <v>5000</v>
      </c>
      <c r="J13" s="354">
        <f t="shared" ref="J13:J23" si="0">H13*I13</f>
        <v>20000</v>
      </c>
      <c r="K13" s="359"/>
      <c r="L13" s="359"/>
      <c r="M13" s="360"/>
    </row>
    <row r="14" spans="1:13" ht="15.75" x14ac:dyDescent="0.25">
      <c r="A14" s="352">
        <v>4</v>
      </c>
      <c r="B14" s="806" t="s">
        <v>447</v>
      </c>
      <c r="C14" s="807"/>
      <c r="D14" s="807"/>
      <c r="E14" s="362"/>
      <c r="F14" s="363"/>
      <c r="G14" s="292" t="s">
        <v>290</v>
      </c>
      <c r="H14" s="357">
        <v>2</v>
      </c>
      <c r="I14" s="361">
        <v>5000</v>
      </c>
      <c r="J14" s="354">
        <f t="shared" si="0"/>
        <v>10000</v>
      </c>
      <c r="K14" s="359"/>
      <c r="L14" s="359"/>
      <c r="M14" s="360"/>
    </row>
    <row r="15" spans="1:13" ht="15.75" x14ac:dyDescent="0.25">
      <c r="A15" s="352">
        <v>5</v>
      </c>
      <c r="B15" s="806" t="s">
        <v>448</v>
      </c>
      <c r="C15" s="807"/>
      <c r="D15" s="807"/>
      <c r="E15" s="362"/>
      <c r="F15" s="363"/>
      <c r="G15" s="292" t="s">
        <v>290</v>
      </c>
      <c r="H15" s="357">
        <v>3</v>
      </c>
      <c r="I15" s="361">
        <v>5000</v>
      </c>
      <c r="J15" s="354">
        <f t="shared" si="0"/>
        <v>15000</v>
      </c>
      <c r="K15" s="359"/>
      <c r="L15" s="359"/>
      <c r="M15" s="360"/>
    </row>
    <row r="16" spans="1:13" ht="15.75" x14ac:dyDescent="0.25">
      <c r="A16" s="352">
        <v>6</v>
      </c>
      <c r="B16" s="806" t="s">
        <v>449</v>
      </c>
      <c r="C16" s="807"/>
      <c r="D16" s="807"/>
      <c r="E16" s="362"/>
      <c r="F16" s="363"/>
      <c r="G16" s="292" t="s">
        <v>290</v>
      </c>
      <c r="H16" s="357">
        <v>1</v>
      </c>
      <c r="I16" s="361">
        <v>40000</v>
      </c>
      <c r="J16" s="354">
        <f t="shared" si="0"/>
        <v>40000</v>
      </c>
      <c r="K16" s="359"/>
      <c r="L16" s="359"/>
      <c r="M16" s="360"/>
    </row>
    <row r="17" spans="1:13" ht="15.75" x14ac:dyDescent="0.25">
      <c r="A17" s="352">
        <v>7</v>
      </c>
      <c r="B17" s="806" t="s">
        <v>450</v>
      </c>
      <c r="C17" s="807"/>
      <c r="D17" s="807"/>
      <c r="E17" s="362"/>
      <c r="F17" s="363"/>
      <c r="G17" s="292" t="s">
        <v>290</v>
      </c>
      <c r="H17" s="357">
        <v>1</v>
      </c>
      <c r="I17" s="361">
        <v>25000</v>
      </c>
      <c r="J17" s="354">
        <f t="shared" si="0"/>
        <v>25000</v>
      </c>
      <c r="K17" s="359"/>
      <c r="L17" s="359"/>
      <c r="M17" s="360"/>
    </row>
    <row r="18" spans="1:13" ht="15.75" x14ac:dyDescent="0.25">
      <c r="A18" s="352">
        <v>8</v>
      </c>
      <c r="B18" s="806" t="s">
        <v>451</v>
      </c>
      <c r="C18" s="807"/>
      <c r="D18" s="807"/>
      <c r="E18" s="362"/>
      <c r="F18" s="363"/>
      <c r="G18" s="292" t="s">
        <v>290</v>
      </c>
      <c r="H18" s="357">
        <v>1</v>
      </c>
      <c r="I18" s="361">
        <v>15000</v>
      </c>
      <c r="J18" s="354">
        <f t="shared" si="0"/>
        <v>15000</v>
      </c>
      <c r="K18" s="359"/>
      <c r="L18" s="359"/>
      <c r="M18" s="360"/>
    </row>
    <row r="19" spans="1:13" ht="15.75" x14ac:dyDescent="0.25">
      <c r="A19" s="352">
        <v>9</v>
      </c>
      <c r="B19" s="806" t="s">
        <v>452</v>
      </c>
      <c r="C19" s="807"/>
      <c r="D19" s="807"/>
      <c r="E19" s="362"/>
      <c r="F19" s="363"/>
      <c r="G19" s="292" t="s">
        <v>290</v>
      </c>
      <c r="H19" s="357">
        <v>1</v>
      </c>
      <c r="I19" s="361">
        <v>15000</v>
      </c>
      <c r="J19" s="354">
        <f t="shared" si="0"/>
        <v>15000</v>
      </c>
      <c r="K19" s="359"/>
      <c r="L19" s="359"/>
      <c r="M19" s="360"/>
    </row>
    <row r="20" spans="1:13" ht="15.75" x14ac:dyDescent="0.25">
      <c r="A20" s="352">
        <v>10</v>
      </c>
      <c r="B20" s="806" t="s">
        <v>453</v>
      </c>
      <c r="C20" s="807"/>
      <c r="D20" s="807"/>
      <c r="E20" s="362"/>
      <c r="F20" s="363"/>
      <c r="G20" s="292" t="s">
        <v>290</v>
      </c>
      <c r="H20" s="357">
        <v>10</v>
      </c>
      <c r="I20" s="361">
        <v>6000</v>
      </c>
      <c r="J20" s="354">
        <f t="shared" si="0"/>
        <v>60000</v>
      </c>
      <c r="K20" s="359"/>
      <c r="L20" s="359"/>
      <c r="M20" s="360"/>
    </row>
    <row r="21" spans="1:13" ht="15.75" x14ac:dyDescent="0.25">
      <c r="A21" s="352">
        <v>11</v>
      </c>
      <c r="B21" s="806" t="s">
        <v>454</v>
      </c>
      <c r="C21" s="807"/>
      <c r="D21" s="807"/>
      <c r="E21" s="362"/>
      <c r="F21" s="363"/>
      <c r="G21" s="292" t="s">
        <v>290</v>
      </c>
      <c r="H21" s="357">
        <v>1</v>
      </c>
      <c r="I21" s="361">
        <v>91000</v>
      </c>
      <c r="J21" s="354">
        <f t="shared" si="0"/>
        <v>91000</v>
      </c>
      <c r="K21" s="359"/>
      <c r="L21" s="359"/>
      <c r="M21" s="360"/>
    </row>
    <row r="22" spans="1:13" ht="15.75" x14ac:dyDescent="0.25">
      <c r="A22" s="352">
        <v>12</v>
      </c>
      <c r="B22" s="806" t="s">
        <v>455</v>
      </c>
      <c r="C22" s="807"/>
      <c r="D22" s="807"/>
      <c r="E22" s="362"/>
      <c r="F22" s="363"/>
      <c r="G22" s="292" t="s">
        <v>290</v>
      </c>
      <c r="H22" s="357">
        <v>5</v>
      </c>
      <c r="I22" s="361">
        <v>4000</v>
      </c>
      <c r="J22" s="354">
        <f t="shared" si="0"/>
        <v>20000</v>
      </c>
      <c r="K22" s="359"/>
      <c r="L22" s="359"/>
      <c r="M22" s="360"/>
    </row>
    <row r="23" spans="1:13" ht="15.75" x14ac:dyDescent="0.25">
      <c r="A23" s="352">
        <v>13</v>
      </c>
      <c r="B23" s="812" t="s">
        <v>456</v>
      </c>
      <c r="C23" s="812"/>
      <c r="D23" s="812"/>
      <c r="E23" s="812"/>
      <c r="F23" s="812"/>
      <c r="G23" s="292" t="s">
        <v>290</v>
      </c>
      <c r="H23" s="357">
        <v>1</v>
      </c>
      <c r="I23" s="361">
        <v>150000</v>
      </c>
      <c r="J23" s="354">
        <f t="shared" si="0"/>
        <v>150000</v>
      </c>
      <c r="K23" s="359"/>
      <c r="L23" s="359"/>
      <c r="M23" s="360"/>
    </row>
    <row r="24" spans="1:13" x14ac:dyDescent="0.25">
      <c r="A24" s="364"/>
      <c r="B24" s="364"/>
      <c r="C24" s="364"/>
      <c r="D24" s="364"/>
      <c r="E24" s="364"/>
      <c r="F24" s="364"/>
      <c r="G24" s="293"/>
      <c r="H24" s="365" t="s">
        <v>457</v>
      </c>
      <c r="I24" s="365"/>
      <c r="J24" s="366">
        <f>SUM(J11:J23)</f>
        <v>715000</v>
      </c>
      <c r="K24" s="367"/>
      <c r="L24" s="367"/>
    </row>
    <row r="25" spans="1:13" x14ac:dyDescent="0.25">
      <c r="K25" s="59"/>
      <c r="L25" s="59"/>
    </row>
    <row r="26" spans="1:13" x14ac:dyDescent="0.25">
      <c r="D26" s="548"/>
      <c r="E26" s="548"/>
      <c r="F26" s="548"/>
      <c r="G26" s="548"/>
      <c r="H26" s="548"/>
    </row>
    <row r="27" spans="1:13" x14ac:dyDescent="0.25">
      <c r="D27" s="548" t="s">
        <v>459</v>
      </c>
      <c r="E27" s="548"/>
      <c r="F27" s="548"/>
      <c r="G27" s="548"/>
      <c r="H27" s="548"/>
      <c r="I27" s="548"/>
    </row>
    <row r="28" spans="1:13" x14ac:dyDescent="0.25">
      <c r="D28" s="548"/>
      <c r="E28" s="548"/>
      <c r="F28" s="548"/>
      <c r="G28" s="548"/>
      <c r="H28" s="548"/>
    </row>
    <row r="29" spans="1:13" x14ac:dyDescent="0.25">
      <c r="A29" s="553" t="s">
        <v>458</v>
      </c>
      <c r="B29" s="553"/>
      <c r="C29" s="553"/>
      <c r="D29" s="553"/>
      <c r="E29" s="553"/>
      <c r="F29" s="553"/>
      <c r="G29" s="553"/>
      <c r="H29" s="553"/>
      <c r="I29" s="553"/>
      <c r="J29" s="553"/>
    </row>
    <row r="32" spans="1:13" x14ac:dyDescent="0.25">
      <c r="B32" s="548" t="s">
        <v>506</v>
      </c>
      <c r="C32" s="548"/>
      <c r="D32" s="548"/>
      <c r="E32" s="548"/>
      <c r="F32" s="548"/>
    </row>
    <row r="33" spans="1:6" ht="15.75" x14ac:dyDescent="0.25">
      <c r="B33" s="760" t="s">
        <v>507</v>
      </c>
      <c r="C33" s="761"/>
      <c r="D33" s="761"/>
      <c r="E33" s="761"/>
      <c r="F33" s="761"/>
    </row>
    <row r="34" spans="1:6" ht="15.75" x14ac:dyDescent="0.25">
      <c r="A34" s="762"/>
      <c r="B34" s="763"/>
      <c r="C34" s="763"/>
      <c r="D34" s="763"/>
      <c r="E34" s="763"/>
      <c r="F34" s="763"/>
    </row>
    <row r="35" spans="1:6" x14ac:dyDescent="0.25">
      <c r="A35" s="200">
        <v>1</v>
      </c>
      <c r="B35" s="392" t="s">
        <v>494</v>
      </c>
      <c r="C35" s="200" t="s">
        <v>290</v>
      </c>
      <c r="D35" s="341">
        <v>2</v>
      </c>
      <c r="E35" s="393">
        <v>9400</v>
      </c>
      <c r="F35" s="325">
        <f t="shared" ref="F35:F41" si="1">D35*E35</f>
        <v>18800</v>
      </c>
    </row>
    <row r="36" spans="1:6" ht="30" x14ac:dyDescent="0.25">
      <c r="A36" s="200">
        <v>2</v>
      </c>
      <c r="B36" s="401" t="s">
        <v>497</v>
      </c>
      <c r="C36" s="200" t="s">
        <v>290</v>
      </c>
      <c r="D36" s="341">
        <v>20</v>
      </c>
      <c r="E36" s="393">
        <v>10000</v>
      </c>
      <c r="F36" s="325">
        <f t="shared" si="1"/>
        <v>200000</v>
      </c>
    </row>
    <row r="37" spans="1:6" x14ac:dyDescent="0.25">
      <c r="A37" s="200">
        <v>3</v>
      </c>
      <c r="B37" s="392" t="s">
        <v>498</v>
      </c>
      <c r="C37" s="200" t="s">
        <v>290</v>
      </c>
      <c r="D37" s="341">
        <v>4</v>
      </c>
      <c r="E37" s="393">
        <v>30000</v>
      </c>
      <c r="F37" s="325">
        <f t="shared" si="1"/>
        <v>120000</v>
      </c>
    </row>
    <row r="38" spans="1:6" x14ac:dyDescent="0.25">
      <c r="A38" s="200">
        <v>4</v>
      </c>
      <c r="B38" s="212" t="s">
        <v>499</v>
      </c>
      <c r="C38" s="200" t="s">
        <v>290</v>
      </c>
      <c r="D38" s="318">
        <v>6</v>
      </c>
      <c r="E38" s="394">
        <v>9800</v>
      </c>
      <c r="F38" s="325">
        <f t="shared" si="1"/>
        <v>58800</v>
      </c>
    </row>
    <row r="39" spans="1:6" x14ac:dyDescent="0.25">
      <c r="A39" s="200">
        <v>5</v>
      </c>
      <c r="B39" s="212" t="s">
        <v>500</v>
      </c>
      <c r="C39" s="200" t="s">
        <v>501</v>
      </c>
      <c r="D39" s="318">
        <v>1</v>
      </c>
      <c r="E39" s="394">
        <f>25000+12000</f>
        <v>37000</v>
      </c>
      <c r="F39" s="325">
        <f t="shared" si="1"/>
        <v>37000</v>
      </c>
    </row>
    <row r="40" spans="1:6" x14ac:dyDescent="0.25">
      <c r="A40" s="159">
        <v>6</v>
      </c>
      <c r="B40" s="395" t="s">
        <v>502</v>
      </c>
      <c r="C40" s="159" t="s">
        <v>290</v>
      </c>
      <c r="D40" s="396">
        <v>2</v>
      </c>
      <c r="E40" s="397">
        <v>2750</v>
      </c>
      <c r="F40" s="398">
        <f>E40*D40</f>
        <v>5500</v>
      </c>
    </row>
    <row r="41" spans="1:6" x14ac:dyDescent="0.25">
      <c r="A41" s="200">
        <v>7</v>
      </c>
      <c r="B41" s="212" t="s">
        <v>504</v>
      </c>
      <c r="C41" s="200" t="s">
        <v>290</v>
      </c>
      <c r="D41" s="318">
        <v>10</v>
      </c>
      <c r="E41" s="394">
        <v>15000</v>
      </c>
      <c r="F41" s="325">
        <f t="shared" si="1"/>
        <v>150000</v>
      </c>
    </row>
    <row r="42" spans="1:6" x14ac:dyDescent="0.25">
      <c r="A42" s="399"/>
      <c r="B42" s="399"/>
      <c r="C42" s="399"/>
      <c r="D42" s="399"/>
      <c r="E42" s="400" t="s">
        <v>287</v>
      </c>
      <c r="F42" s="402">
        <f>SUM(F35:F41)</f>
        <v>590100</v>
      </c>
    </row>
    <row r="45" spans="1:6" x14ac:dyDescent="0.25">
      <c r="A45" s="548" t="s">
        <v>505</v>
      </c>
      <c r="B45" s="548"/>
      <c r="C45" s="548"/>
      <c r="D45" s="548"/>
      <c r="E45" s="548"/>
      <c r="F45" s="548"/>
    </row>
    <row r="52" spans="1:6" ht="56.25" customHeight="1" x14ac:dyDescent="0.25">
      <c r="A52" s="692" t="s">
        <v>507</v>
      </c>
      <c r="B52" s="693"/>
      <c r="C52" s="693"/>
      <c r="D52" s="693"/>
      <c r="E52" s="693"/>
      <c r="F52" s="693"/>
    </row>
    <row r="53" spans="1:6" x14ac:dyDescent="0.25">
      <c r="B53" s="548" t="s">
        <v>573</v>
      </c>
      <c r="C53" s="548"/>
      <c r="D53" s="548"/>
      <c r="E53" s="548"/>
      <c r="F53" s="548"/>
    </row>
    <row r="54" spans="1:6" x14ac:dyDescent="0.25">
      <c r="B54" s="671" t="s">
        <v>550</v>
      </c>
      <c r="C54" s="671"/>
      <c r="D54" s="671"/>
      <c r="E54" s="671"/>
      <c r="F54" s="419"/>
    </row>
    <row r="55" spans="1:6" x14ac:dyDescent="0.25">
      <c r="A55" s="197">
        <v>1</v>
      </c>
      <c r="B55" s="415" t="s">
        <v>546</v>
      </c>
      <c r="C55" s="416" t="s">
        <v>290</v>
      </c>
      <c r="D55" s="416">
        <v>1</v>
      </c>
      <c r="E55" s="417">
        <v>132500</v>
      </c>
      <c r="F55" s="417">
        <f>D55*E55</f>
        <v>132500</v>
      </c>
    </row>
    <row r="56" spans="1:6" x14ac:dyDescent="0.25">
      <c r="A56" s="197">
        <f>SUM(55:55+1)</f>
        <v>2</v>
      </c>
      <c r="B56" s="415" t="s">
        <v>547</v>
      </c>
      <c r="C56" s="416" t="s">
        <v>290</v>
      </c>
      <c r="D56" s="416">
        <v>15</v>
      </c>
      <c r="E56" s="417">
        <v>3500</v>
      </c>
      <c r="F56" s="417">
        <f>D56*E56</f>
        <v>52500</v>
      </c>
    </row>
    <row r="57" spans="1:6" x14ac:dyDescent="0.25">
      <c r="A57" s="197">
        <f>SUM(56:56+1)</f>
        <v>3</v>
      </c>
      <c r="B57" s="415" t="s">
        <v>548</v>
      </c>
      <c r="C57" s="416" t="s">
        <v>290</v>
      </c>
      <c r="D57" s="416">
        <v>15</v>
      </c>
      <c r="E57" s="417">
        <v>1000</v>
      </c>
      <c r="F57" s="417">
        <f>D57*E57</f>
        <v>15000</v>
      </c>
    </row>
    <row r="58" spans="1:6" x14ac:dyDescent="0.25">
      <c r="A58" s="197">
        <f>SUM(57:57+1)</f>
        <v>4</v>
      </c>
      <c r="B58" s="415" t="s">
        <v>549</v>
      </c>
      <c r="C58" s="416" t="s">
        <v>268</v>
      </c>
      <c r="D58" s="416">
        <v>10</v>
      </c>
      <c r="E58" s="417">
        <v>5000</v>
      </c>
      <c r="F58" s="417">
        <f>D58*E58</f>
        <v>50000</v>
      </c>
    </row>
    <row r="59" spans="1:6" x14ac:dyDescent="0.25">
      <c r="A59" s="197">
        <v>5</v>
      </c>
      <c r="B59" s="415" t="s">
        <v>572</v>
      </c>
      <c r="C59" s="416" t="s">
        <v>268</v>
      </c>
      <c r="D59" s="416"/>
      <c r="E59" s="417">
        <v>44000</v>
      </c>
      <c r="F59" s="417">
        <v>44000</v>
      </c>
    </row>
    <row r="60" spans="1:6" ht="15.75" x14ac:dyDescent="0.25">
      <c r="A60" s="817"/>
      <c r="B60" s="817"/>
      <c r="C60" s="817"/>
      <c r="D60" s="817"/>
      <c r="E60" s="418" t="s">
        <v>134</v>
      </c>
      <c r="F60" s="420">
        <f>SUM(F55:F59)</f>
        <v>294000</v>
      </c>
    </row>
    <row r="64" spans="1:6" x14ac:dyDescent="0.25">
      <c r="A64" s="548" t="s">
        <v>206</v>
      </c>
      <c r="B64" s="548"/>
      <c r="C64" s="548"/>
      <c r="D64" s="548"/>
      <c r="E64" s="548"/>
      <c r="F64" s="548"/>
    </row>
    <row r="67" spans="1:6" x14ac:dyDescent="0.25">
      <c r="A67" s="819" t="s">
        <v>265</v>
      </c>
      <c r="B67" s="820"/>
      <c r="C67" s="820"/>
      <c r="D67" s="820"/>
      <c r="E67" s="820"/>
      <c r="F67" s="820"/>
    </row>
    <row r="68" spans="1:6" x14ac:dyDescent="0.25">
      <c r="A68" s="821" t="s">
        <v>676</v>
      </c>
      <c r="B68" s="822"/>
      <c r="C68" s="822"/>
      <c r="D68" s="822"/>
      <c r="E68" s="822"/>
      <c r="F68" s="822"/>
    </row>
    <row r="69" spans="1:6" x14ac:dyDescent="0.25">
      <c r="A69" s="823" t="s">
        <v>681</v>
      </c>
      <c r="B69" s="824"/>
      <c r="C69" s="824"/>
      <c r="D69" s="824"/>
      <c r="E69" s="824"/>
      <c r="F69" s="824"/>
    </row>
    <row r="70" spans="1:6" ht="30" x14ac:dyDescent="0.25">
      <c r="A70" s="159">
        <v>1</v>
      </c>
      <c r="B70" s="206" t="s">
        <v>444</v>
      </c>
      <c r="C70" s="207" t="s">
        <v>501</v>
      </c>
      <c r="D70" s="207">
        <v>5</v>
      </c>
      <c r="E70" s="495">
        <v>15000</v>
      </c>
      <c r="F70" s="495">
        <f t="shared" ref="F70" si="2">D70*E70</f>
        <v>75000</v>
      </c>
    </row>
    <row r="71" spans="1:6" x14ac:dyDescent="0.25">
      <c r="A71" s="197">
        <v>2</v>
      </c>
      <c r="B71" s="497" t="s">
        <v>447</v>
      </c>
      <c r="C71" s="498" t="s">
        <v>268</v>
      </c>
      <c r="D71" s="498">
        <v>1</v>
      </c>
      <c r="E71" s="394">
        <v>10000</v>
      </c>
      <c r="F71" s="496">
        <f t="shared" ref="F71" si="3">D71*E71</f>
        <v>10000</v>
      </c>
    </row>
    <row r="72" spans="1:6" x14ac:dyDescent="0.25">
      <c r="A72" s="197">
        <v>3</v>
      </c>
      <c r="B72" s="497" t="s">
        <v>453</v>
      </c>
      <c r="C72" s="498" t="s">
        <v>268</v>
      </c>
      <c r="D72" s="498">
        <v>10</v>
      </c>
      <c r="E72" s="499">
        <v>15000</v>
      </c>
      <c r="F72" s="417">
        <f t="shared" ref="F72:F75" si="4">D72*E72</f>
        <v>150000</v>
      </c>
    </row>
    <row r="73" spans="1:6" x14ac:dyDescent="0.25">
      <c r="A73" s="197">
        <v>4</v>
      </c>
      <c r="B73" s="500" t="s">
        <v>454</v>
      </c>
      <c r="C73" s="498" t="s">
        <v>268</v>
      </c>
      <c r="D73" s="498">
        <v>1</v>
      </c>
      <c r="E73" s="499">
        <v>100000</v>
      </c>
      <c r="F73" s="417">
        <f t="shared" si="4"/>
        <v>100000</v>
      </c>
    </row>
    <row r="74" spans="1:6" x14ac:dyDescent="0.25">
      <c r="A74" s="197">
        <v>5</v>
      </c>
      <c r="B74" s="497" t="s">
        <v>455</v>
      </c>
      <c r="C74" s="498" t="s">
        <v>268</v>
      </c>
      <c r="D74" s="498">
        <v>5</v>
      </c>
      <c r="E74" s="499">
        <v>5000</v>
      </c>
      <c r="F74" s="417">
        <f t="shared" si="4"/>
        <v>25000</v>
      </c>
    </row>
    <row r="75" spans="1:6" x14ac:dyDescent="0.25">
      <c r="A75" s="197">
        <v>6</v>
      </c>
      <c r="B75" s="497" t="s">
        <v>677</v>
      </c>
      <c r="C75" s="498" t="s">
        <v>268</v>
      </c>
      <c r="D75" s="498">
        <v>5</v>
      </c>
      <c r="E75" s="499">
        <v>5000</v>
      </c>
      <c r="F75" s="417">
        <f t="shared" si="4"/>
        <v>25000</v>
      </c>
    </row>
    <row r="76" spans="1:6" x14ac:dyDescent="0.25">
      <c r="A76" s="197">
        <v>7</v>
      </c>
      <c r="B76" s="497" t="s">
        <v>678</v>
      </c>
      <c r="C76" s="498" t="s">
        <v>268</v>
      </c>
      <c r="D76" s="498">
        <v>24</v>
      </c>
      <c r="E76" s="499">
        <v>4000</v>
      </c>
      <c r="F76" s="417"/>
    </row>
    <row r="77" spans="1:6" x14ac:dyDescent="0.25">
      <c r="A77" s="197">
        <v>8</v>
      </c>
      <c r="B77" s="497" t="s">
        <v>679</v>
      </c>
      <c r="C77" s="498" t="s">
        <v>268</v>
      </c>
      <c r="D77" s="498">
        <v>4</v>
      </c>
      <c r="E77" s="499">
        <v>15000</v>
      </c>
      <c r="F77" s="417">
        <f t="shared" ref="F77:F78" si="5">D77*E77</f>
        <v>60000</v>
      </c>
    </row>
    <row r="78" spans="1:6" x14ac:dyDescent="0.25">
      <c r="A78" s="197">
        <v>9</v>
      </c>
      <c r="B78" s="497" t="s">
        <v>680</v>
      </c>
      <c r="C78" s="498" t="s">
        <v>268</v>
      </c>
      <c r="D78" s="498">
        <v>5</v>
      </c>
      <c r="E78" s="499">
        <v>15000</v>
      </c>
      <c r="F78" s="417">
        <f t="shared" si="5"/>
        <v>75000</v>
      </c>
    </row>
    <row r="79" spans="1:6" ht="15.75" x14ac:dyDescent="0.25">
      <c r="A79" s="197"/>
      <c r="B79" s="825" t="s">
        <v>134</v>
      </c>
      <c r="C79" s="826"/>
      <c r="D79" s="826"/>
      <c r="E79" s="827"/>
      <c r="F79" s="501">
        <f>SUM(F70:F76)</f>
        <v>385000</v>
      </c>
    </row>
    <row r="80" spans="1:6" x14ac:dyDescent="0.25">
      <c r="A80" s="502"/>
      <c r="B80" s="503"/>
      <c r="C80" s="504"/>
      <c r="D80" s="504"/>
      <c r="E80" s="505"/>
      <c r="F80" s="506"/>
    </row>
    <row r="81" spans="1:6" x14ac:dyDescent="0.25">
      <c r="A81" s="818" t="s">
        <v>682</v>
      </c>
      <c r="B81" s="818"/>
      <c r="C81" s="818"/>
      <c r="D81" s="818"/>
      <c r="E81" s="818"/>
      <c r="F81" s="818"/>
    </row>
  </sheetData>
  <mergeCells count="36">
    <mergeCell ref="A81:F81"/>
    <mergeCell ref="A67:F67"/>
    <mergeCell ref="A68:F68"/>
    <mergeCell ref="A69:F69"/>
    <mergeCell ref="B79:E79"/>
    <mergeCell ref="A60:D60"/>
    <mergeCell ref="A64:F64"/>
    <mergeCell ref="A52:F52"/>
    <mergeCell ref="B53:F53"/>
    <mergeCell ref="B54:E54"/>
    <mergeCell ref="B16:D16"/>
    <mergeCell ref="D26:H26"/>
    <mergeCell ref="D28:H28"/>
    <mergeCell ref="A29:J29"/>
    <mergeCell ref="D27:I27"/>
    <mergeCell ref="B18:D18"/>
    <mergeCell ref="B19:D19"/>
    <mergeCell ref="B20:D20"/>
    <mergeCell ref="B21:D21"/>
    <mergeCell ref="B22:D22"/>
    <mergeCell ref="B23:F23"/>
    <mergeCell ref="B11:F11"/>
    <mergeCell ref="B12:F12"/>
    <mergeCell ref="B13:F13"/>
    <mergeCell ref="B14:D14"/>
    <mergeCell ref="B15:D15"/>
    <mergeCell ref="D5:M5"/>
    <mergeCell ref="F6:J6"/>
    <mergeCell ref="F7:J7"/>
    <mergeCell ref="A8:E8"/>
    <mergeCell ref="B10:F10"/>
    <mergeCell ref="A34:F34"/>
    <mergeCell ref="A45:F45"/>
    <mergeCell ref="B32:F32"/>
    <mergeCell ref="B33:F33"/>
    <mergeCell ref="B17:D17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"/>
  <sheetViews>
    <sheetView workbookViewId="0">
      <selection activeCell="C29" sqref="C29"/>
    </sheetView>
  </sheetViews>
  <sheetFormatPr defaultRowHeight="15" x14ac:dyDescent="0.25"/>
  <cols>
    <col min="1" max="1" width="29.140625" customWidth="1"/>
    <col min="2" max="2" width="10.28515625" customWidth="1"/>
    <col min="3" max="3" width="15.85546875" customWidth="1"/>
    <col min="4" max="4" width="16.7109375" style="14" customWidth="1"/>
    <col min="5" max="5" width="16.140625" style="14" customWidth="1"/>
    <col min="6" max="6" width="17.42578125" style="14" customWidth="1"/>
    <col min="7" max="7" width="16.7109375" style="14" customWidth="1"/>
    <col min="8" max="8" width="18.28515625" style="14" customWidth="1"/>
    <col min="9" max="9" width="16.5703125" style="14" customWidth="1"/>
    <col min="10" max="10" width="12.42578125" customWidth="1"/>
    <col min="11" max="11" width="16.7109375" customWidth="1"/>
  </cols>
  <sheetData>
    <row r="1" spans="1:11" ht="15.75" thickBot="1" x14ac:dyDescent="0.3">
      <c r="A1" s="549" t="s">
        <v>117</v>
      </c>
      <c r="B1" s="549"/>
      <c r="C1" s="549"/>
      <c r="D1" s="549"/>
      <c r="E1" s="549"/>
      <c r="F1" s="549"/>
      <c r="G1" s="549"/>
      <c r="H1" s="549"/>
      <c r="I1" s="549"/>
    </row>
    <row r="2" spans="1:11" ht="15.75" thickBot="1" x14ac:dyDescent="0.3">
      <c r="A2" s="554" t="s">
        <v>0</v>
      </c>
      <c r="B2" s="554" t="s">
        <v>1</v>
      </c>
      <c r="C2" s="567" t="s">
        <v>2</v>
      </c>
      <c r="D2" s="556" t="s">
        <v>3</v>
      </c>
      <c r="E2" s="570"/>
      <c r="F2" s="570"/>
      <c r="G2" s="570"/>
      <c r="H2" s="570"/>
      <c r="I2" s="570"/>
      <c r="J2" s="570"/>
      <c r="K2" s="557"/>
    </row>
    <row r="3" spans="1:11" ht="30.75" customHeight="1" thickBot="1" x14ac:dyDescent="0.3">
      <c r="A3" s="566"/>
      <c r="B3" s="566"/>
      <c r="C3" s="568"/>
      <c r="D3" s="556" t="s">
        <v>580</v>
      </c>
      <c r="E3" s="557"/>
      <c r="F3" s="556" t="s">
        <v>684</v>
      </c>
      <c r="G3" s="557"/>
      <c r="H3" s="556" t="s">
        <v>688</v>
      </c>
      <c r="I3" s="557"/>
      <c r="J3" s="571" t="s">
        <v>4</v>
      </c>
      <c r="K3" s="572"/>
    </row>
    <row r="4" spans="1:11" ht="47.25" customHeight="1" thickBot="1" x14ac:dyDescent="0.3">
      <c r="A4" s="566"/>
      <c r="B4" s="566"/>
      <c r="C4" s="568"/>
      <c r="D4" s="556" t="s">
        <v>5</v>
      </c>
      <c r="E4" s="557"/>
      <c r="F4" s="556" t="s">
        <v>6</v>
      </c>
      <c r="G4" s="557"/>
      <c r="H4" s="556" t="s">
        <v>7</v>
      </c>
      <c r="I4" s="557"/>
      <c r="J4" s="573"/>
      <c r="K4" s="574"/>
    </row>
    <row r="5" spans="1:11" ht="39" thickBot="1" x14ac:dyDescent="0.3">
      <c r="A5" s="555"/>
      <c r="B5" s="555"/>
      <c r="C5" s="569"/>
      <c r="D5" s="16" t="s">
        <v>8</v>
      </c>
      <c r="E5" s="16" t="s">
        <v>9</v>
      </c>
      <c r="F5" s="16" t="s">
        <v>8</v>
      </c>
      <c r="G5" s="16" t="s">
        <v>9</v>
      </c>
      <c r="H5" s="16" t="s">
        <v>8</v>
      </c>
      <c r="I5" s="16" t="s">
        <v>9</v>
      </c>
      <c r="J5" s="17" t="s">
        <v>8</v>
      </c>
      <c r="K5" s="17" t="s">
        <v>9</v>
      </c>
    </row>
    <row r="6" spans="1:11" ht="15.75" thickBot="1" x14ac:dyDescent="0.3">
      <c r="A6" s="18">
        <v>1</v>
      </c>
      <c r="B6" s="17">
        <v>2</v>
      </c>
      <c r="C6" s="17">
        <v>3</v>
      </c>
      <c r="D6" s="42">
        <v>4</v>
      </c>
      <c r="E6" s="42">
        <v>5</v>
      </c>
      <c r="F6" s="42">
        <v>6</v>
      </c>
      <c r="G6" s="42">
        <v>7</v>
      </c>
      <c r="H6" s="42">
        <v>8</v>
      </c>
      <c r="I6" s="42">
        <v>9</v>
      </c>
      <c r="J6" s="17">
        <v>10</v>
      </c>
      <c r="K6" s="17">
        <v>11</v>
      </c>
    </row>
    <row r="7" spans="1:11" ht="26.25" thickBot="1" x14ac:dyDescent="0.3">
      <c r="A7" s="19" t="s">
        <v>10</v>
      </c>
      <c r="B7" s="17">
        <v>1</v>
      </c>
      <c r="C7" s="17" t="s">
        <v>11</v>
      </c>
      <c r="D7" s="20"/>
      <c r="E7" s="20"/>
      <c r="F7" s="20"/>
      <c r="G7" s="20"/>
      <c r="H7" s="20"/>
      <c r="I7" s="20"/>
      <c r="J7" s="554" t="s">
        <v>11</v>
      </c>
      <c r="K7" s="554" t="s">
        <v>11</v>
      </c>
    </row>
    <row r="8" spans="1:11" ht="26.25" thickBot="1" x14ac:dyDescent="0.3">
      <c r="A8" s="19" t="s">
        <v>12</v>
      </c>
      <c r="B8" s="17">
        <v>2</v>
      </c>
      <c r="C8" s="17" t="s">
        <v>11</v>
      </c>
      <c r="D8" s="20"/>
      <c r="E8" s="20"/>
      <c r="F8" s="20"/>
      <c r="G8" s="20"/>
      <c r="H8" s="20"/>
      <c r="I8" s="20"/>
      <c r="J8" s="555"/>
      <c r="K8" s="555"/>
    </row>
    <row r="9" spans="1:11" ht="15.75" thickBot="1" x14ac:dyDescent="0.3">
      <c r="A9" s="21" t="s">
        <v>13</v>
      </c>
      <c r="B9" s="17">
        <v>1000</v>
      </c>
      <c r="C9" s="22"/>
      <c r="D9" s="23">
        <f>D14+D25+D17</f>
        <v>100541443.65000001</v>
      </c>
      <c r="E9" s="23"/>
      <c r="F9" s="23">
        <f>F14+F25+F17</f>
        <v>99541443.379999995</v>
      </c>
      <c r="G9" s="23"/>
      <c r="H9" s="23">
        <f>H14+H25+H17</f>
        <v>99541443.379999995</v>
      </c>
      <c r="I9" s="23"/>
      <c r="J9" s="24"/>
      <c r="K9" s="22"/>
    </row>
    <row r="10" spans="1:11" x14ac:dyDescent="0.25">
      <c r="A10" s="25" t="s">
        <v>14</v>
      </c>
      <c r="B10" s="554">
        <v>1100</v>
      </c>
      <c r="C10" s="554">
        <v>120</v>
      </c>
      <c r="D10" s="575" t="s">
        <v>11</v>
      </c>
      <c r="E10" s="577"/>
      <c r="F10" s="575" t="s">
        <v>11</v>
      </c>
      <c r="G10" s="577"/>
      <c r="H10" s="575" t="s">
        <v>11</v>
      </c>
      <c r="I10" s="577"/>
      <c r="J10" s="554" t="s">
        <v>11</v>
      </c>
      <c r="K10" s="554" t="s">
        <v>11</v>
      </c>
    </row>
    <row r="11" spans="1:11" ht="54.75" customHeight="1" thickBot="1" x14ac:dyDescent="0.3">
      <c r="A11" s="21" t="s">
        <v>15</v>
      </c>
      <c r="B11" s="555"/>
      <c r="C11" s="555"/>
      <c r="D11" s="576"/>
      <c r="E11" s="578"/>
      <c r="F11" s="576"/>
      <c r="G11" s="578"/>
      <c r="H11" s="576"/>
      <c r="I11" s="578"/>
      <c r="J11" s="555"/>
      <c r="K11" s="555"/>
    </row>
    <row r="12" spans="1:11" x14ac:dyDescent="0.25">
      <c r="A12" s="25" t="s">
        <v>14</v>
      </c>
      <c r="B12" s="554">
        <v>1110</v>
      </c>
      <c r="C12" s="554">
        <v>120</v>
      </c>
      <c r="D12" s="575" t="s">
        <v>11</v>
      </c>
      <c r="E12" s="577"/>
      <c r="F12" s="575" t="s">
        <v>11</v>
      </c>
      <c r="G12" s="577"/>
      <c r="H12" s="575" t="s">
        <v>11</v>
      </c>
      <c r="I12" s="577"/>
      <c r="J12" s="554" t="s">
        <v>11</v>
      </c>
      <c r="K12" s="554" t="s">
        <v>11</v>
      </c>
    </row>
    <row r="13" spans="1:11" ht="104.25" customHeight="1" thickBot="1" x14ac:dyDescent="0.3">
      <c r="A13" s="21" t="s">
        <v>16</v>
      </c>
      <c r="B13" s="555"/>
      <c r="C13" s="555"/>
      <c r="D13" s="576"/>
      <c r="E13" s="578"/>
      <c r="F13" s="576"/>
      <c r="G13" s="578"/>
      <c r="H13" s="576"/>
      <c r="I13" s="578"/>
      <c r="J13" s="555"/>
      <c r="K13" s="555"/>
    </row>
    <row r="14" spans="1:11" ht="98.25" customHeight="1" thickBot="1" x14ac:dyDescent="0.3">
      <c r="A14" s="21" t="s">
        <v>82</v>
      </c>
      <c r="B14" s="17">
        <v>1200</v>
      </c>
      <c r="C14" s="17">
        <v>130</v>
      </c>
      <c r="D14" s="44">
        <f>D15+E19</f>
        <v>5151965.88</v>
      </c>
      <c r="E14" s="23"/>
      <c r="F14" s="44">
        <f>F15+G19</f>
        <v>5151965.88</v>
      </c>
      <c r="G14" s="23"/>
      <c r="H14" s="44">
        <f>H15+I19</f>
        <v>5151965.88</v>
      </c>
      <c r="I14" s="23"/>
      <c r="J14" s="22"/>
      <c r="K14" s="17" t="s">
        <v>90</v>
      </c>
    </row>
    <row r="15" spans="1:11" ht="15.75" customHeight="1" x14ac:dyDescent="0.25">
      <c r="A15" s="25" t="s">
        <v>14</v>
      </c>
      <c r="B15" s="554">
        <v>1210</v>
      </c>
      <c r="C15" s="554">
        <v>130</v>
      </c>
      <c r="D15" s="577">
        <v>5151965.88</v>
      </c>
      <c r="E15" s="575" t="s">
        <v>11</v>
      </c>
      <c r="F15" s="577">
        <v>5151965.88</v>
      </c>
      <c r="G15" s="575" t="s">
        <v>11</v>
      </c>
      <c r="H15" s="577">
        <v>5151965.88</v>
      </c>
      <c r="I15" s="575" t="s">
        <v>11</v>
      </c>
      <c r="J15" s="554" t="s">
        <v>11</v>
      </c>
      <c r="K15" s="554" t="s">
        <v>11</v>
      </c>
    </row>
    <row r="16" spans="1:11" ht="79.5" customHeight="1" thickBot="1" x14ac:dyDescent="0.3">
      <c r="A16" s="21" t="s">
        <v>83</v>
      </c>
      <c r="B16" s="555"/>
      <c r="C16" s="555"/>
      <c r="D16" s="578"/>
      <c r="E16" s="576"/>
      <c r="F16" s="578"/>
      <c r="G16" s="576"/>
      <c r="H16" s="578"/>
      <c r="I16" s="576"/>
      <c r="J16" s="555"/>
      <c r="K16" s="555"/>
    </row>
    <row r="17" spans="1:11" ht="79.5" customHeight="1" thickBot="1" x14ac:dyDescent="0.3">
      <c r="A17" s="508" t="s">
        <v>689</v>
      </c>
      <c r="B17" s="507"/>
      <c r="C17" s="507"/>
      <c r="D17" s="23">
        <v>86142417.030000001</v>
      </c>
      <c r="E17" s="45"/>
      <c r="F17" s="23">
        <v>85142417.030000001</v>
      </c>
      <c r="G17" s="45"/>
      <c r="H17" s="23">
        <v>85142417.030000001</v>
      </c>
      <c r="I17" s="45"/>
      <c r="J17" s="507"/>
      <c r="K17" s="507"/>
    </row>
    <row r="18" spans="1:11" ht="88.5" customHeight="1" thickBot="1" x14ac:dyDescent="0.3">
      <c r="A18" s="21" t="s">
        <v>84</v>
      </c>
      <c r="B18" s="17">
        <v>1220</v>
      </c>
      <c r="C18" s="17">
        <v>130</v>
      </c>
      <c r="D18" s="45" t="s">
        <v>11</v>
      </c>
      <c r="E18" s="23"/>
      <c r="F18" s="45" t="s">
        <v>11</v>
      </c>
      <c r="G18" s="23"/>
      <c r="H18" s="45" t="s">
        <v>11</v>
      </c>
      <c r="I18" s="23"/>
      <c r="J18" s="17" t="s">
        <v>11</v>
      </c>
      <c r="K18" s="22"/>
    </row>
    <row r="19" spans="1:11" ht="119.25" customHeight="1" thickBot="1" x14ac:dyDescent="0.3">
      <c r="A19" s="21" t="s">
        <v>85</v>
      </c>
      <c r="B19" s="17">
        <v>1230</v>
      </c>
      <c r="C19" s="17">
        <v>130</v>
      </c>
      <c r="D19" s="45" t="s">
        <v>11</v>
      </c>
      <c r="E19" s="23"/>
      <c r="F19" s="45" t="s">
        <v>11</v>
      </c>
      <c r="G19" s="23"/>
      <c r="H19" s="45" t="s">
        <v>11</v>
      </c>
      <c r="I19" s="23"/>
      <c r="J19" s="17" t="s">
        <v>11</v>
      </c>
      <c r="K19" s="22"/>
    </row>
    <row r="20" spans="1:11" ht="112.5" customHeight="1" thickBot="1" x14ac:dyDescent="0.3">
      <c r="A20" s="21" t="s">
        <v>17</v>
      </c>
      <c r="B20" s="17">
        <v>1240</v>
      </c>
      <c r="C20" s="17">
        <v>130</v>
      </c>
      <c r="D20" s="45" t="s">
        <v>11</v>
      </c>
      <c r="E20" s="23"/>
      <c r="F20" s="45" t="s">
        <v>11</v>
      </c>
      <c r="G20" s="23"/>
      <c r="H20" s="45" t="s">
        <v>11</v>
      </c>
      <c r="I20" s="23"/>
      <c r="J20" s="17" t="s">
        <v>11</v>
      </c>
      <c r="K20" s="17" t="s">
        <v>11</v>
      </c>
    </row>
    <row r="21" spans="1:11" ht="90" customHeight="1" thickBot="1" x14ac:dyDescent="0.3">
      <c r="A21" s="21" t="s">
        <v>18</v>
      </c>
      <c r="B21" s="17">
        <v>1300</v>
      </c>
      <c r="C21" s="17">
        <v>140</v>
      </c>
      <c r="D21" s="45" t="s">
        <v>11</v>
      </c>
      <c r="E21" s="23"/>
      <c r="F21" s="45" t="s">
        <v>11</v>
      </c>
      <c r="G21" s="23"/>
      <c r="H21" s="45" t="s">
        <v>11</v>
      </c>
      <c r="I21" s="23"/>
      <c r="J21" s="17" t="s">
        <v>11</v>
      </c>
      <c r="K21" s="17" t="s">
        <v>11</v>
      </c>
    </row>
    <row r="22" spans="1:11" ht="18" customHeight="1" thickBot="1" x14ac:dyDescent="0.3">
      <c r="A22" s="21" t="s">
        <v>14</v>
      </c>
      <c r="B22" s="17">
        <v>1310</v>
      </c>
      <c r="C22" s="17">
        <v>140</v>
      </c>
      <c r="D22" s="23"/>
      <c r="E22" s="23"/>
      <c r="F22" s="23"/>
      <c r="G22" s="23"/>
      <c r="H22" s="23"/>
      <c r="I22" s="23"/>
      <c r="J22" s="22"/>
      <c r="K22" s="22"/>
    </row>
    <row r="23" spans="1:11" ht="72.75" customHeight="1" thickBot="1" x14ac:dyDescent="0.3">
      <c r="A23" s="21" t="s">
        <v>19</v>
      </c>
      <c r="B23" s="17">
        <v>1400</v>
      </c>
      <c r="C23" s="17">
        <v>150</v>
      </c>
      <c r="D23" s="45" t="s">
        <v>11</v>
      </c>
      <c r="E23" s="23"/>
      <c r="F23" s="45" t="s">
        <v>11</v>
      </c>
      <c r="G23" s="23"/>
      <c r="H23" s="45" t="s">
        <v>11</v>
      </c>
      <c r="I23" s="23"/>
      <c r="J23" s="17" t="s">
        <v>11</v>
      </c>
      <c r="K23" s="22"/>
    </row>
    <row r="24" spans="1:11" ht="19.5" customHeight="1" thickBot="1" x14ac:dyDescent="0.3">
      <c r="A24" s="21" t="s">
        <v>14</v>
      </c>
      <c r="B24" s="22"/>
      <c r="C24" s="22"/>
      <c r="D24" s="23"/>
      <c r="E24" s="23"/>
      <c r="F24" s="23"/>
      <c r="G24" s="23"/>
      <c r="H24" s="23"/>
      <c r="I24" s="23"/>
      <c r="J24" s="22"/>
      <c r="K24" s="22"/>
    </row>
    <row r="25" spans="1:11" ht="35.25" customHeight="1" thickBot="1" x14ac:dyDescent="0.3">
      <c r="A25" s="21" t="s">
        <v>86</v>
      </c>
      <c r="B25" s="17">
        <v>1500</v>
      </c>
      <c r="C25" s="17">
        <v>150</v>
      </c>
      <c r="D25" s="44">
        <v>9247060.7400000002</v>
      </c>
      <c r="E25" s="23"/>
      <c r="F25" s="44">
        <v>9247060.4700000007</v>
      </c>
      <c r="G25" s="23"/>
      <c r="H25" s="46">
        <v>9247060.4700000007</v>
      </c>
      <c r="I25" s="23"/>
      <c r="J25" s="22"/>
      <c r="K25" s="22"/>
    </row>
    <row r="26" spans="1:11" ht="20.25" customHeight="1" x14ac:dyDescent="0.25">
      <c r="A26" s="25" t="s">
        <v>14</v>
      </c>
      <c r="B26" s="554">
        <v>1510</v>
      </c>
      <c r="C26" s="554">
        <v>150</v>
      </c>
      <c r="D26" s="579">
        <f>D25-D28</f>
        <v>7795636.0300000003</v>
      </c>
      <c r="E26" s="575" t="s">
        <v>11</v>
      </c>
      <c r="F26" s="579">
        <f>F25-F28</f>
        <v>7795635.7600000007</v>
      </c>
      <c r="G26" s="575" t="s">
        <v>11</v>
      </c>
      <c r="H26" s="579">
        <f>H25-H28</f>
        <v>7795635.7600000007</v>
      </c>
      <c r="I26" s="575" t="s">
        <v>11</v>
      </c>
      <c r="J26" s="554" t="s">
        <v>11</v>
      </c>
      <c r="K26" s="554" t="s">
        <v>11</v>
      </c>
    </row>
    <row r="27" spans="1:11" ht="35.25" customHeight="1" thickBot="1" x14ac:dyDescent="0.3">
      <c r="A27" s="21" t="s">
        <v>87</v>
      </c>
      <c r="B27" s="555"/>
      <c r="C27" s="555"/>
      <c r="D27" s="580"/>
      <c r="E27" s="576"/>
      <c r="F27" s="580"/>
      <c r="G27" s="576"/>
      <c r="H27" s="580"/>
      <c r="I27" s="576"/>
      <c r="J27" s="555"/>
      <c r="K27" s="555"/>
    </row>
    <row r="28" spans="1:11" ht="64.5" customHeight="1" thickBot="1" x14ac:dyDescent="0.3">
      <c r="A28" s="21" t="s">
        <v>110</v>
      </c>
      <c r="B28" s="17">
        <v>1520</v>
      </c>
      <c r="C28" s="17">
        <v>150</v>
      </c>
      <c r="D28" s="44">
        <v>1451424.71</v>
      </c>
      <c r="E28" s="45" t="s">
        <v>11</v>
      </c>
      <c r="F28" s="44">
        <v>1451424.71</v>
      </c>
      <c r="G28" s="45" t="s">
        <v>11</v>
      </c>
      <c r="H28" s="44">
        <v>1451424.71</v>
      </c>
      <c r="I28" s="45" t="s">
        <v>11</v>
      </c>
      <c r="J28" s="17" t="s">
        <v>11</v>
      </c>
      <c r="K28" s="17" t="s">
        <v>11</v>
      </c>
    </row>
    <row r="29" spans="1:11" ht="55.5" customHeight="1" thickBot="1" x14ac:dyDescent="0.3">
      <c r="A29" s="21" t="s">
        <v>20</v>
      </c>
      <c r="B29" s="17">
        <v>1900</v>
      </c>
      <c r="C29" s="22"/>
      <c r="D29" s="23"/>
      <c r="E29" s="23"/>
      <c r="F29" s="23"/>
      <c r="G29" s="23"/>
      <c r="H29" s="23"/>
      <c r="I29" s="23"/>
      <c r="J29" s="22"/>
      <c r="K29" s="22"/>
    </row>
    <row r="30" spans="1:11" ht="27.75" customHeight="1" thickBot="1" x14ac:dyDescent="0.3">
      <c r="A30" s="21" t="s">
        <v>14</v>
      </c>
      <c r="B30" s="22"/>
      <c r="C30" s="22"/>
      <c r="D30" s="23"/>
      <c r="E30" s="23"/>
      <c r="F30" s="23"/>
      <c r="G30" s="23"/>
      <c r="H30" s="23"/>
      <c r="I30" s="23"/>
      <c r="J30" s="22"/>
      <c r="K30" s="22"/>
    </row>
    <row r="31" spans="1:11" ht="59.25" customHeight="1" thickBot="1" x14ac:dyDescent="0.3">
      <c r="A31" s="19" t="s">
        <v>21</v>
      </c>
      <c r="B31" s="17">
        <v>1980</v>
      </c>
      <c r="C31" s="17" t="s">
        <v>11</v>
      </c>
      <c r="D31" s="23"/>
      <c r="E31" s="23"/>
      <c r="F31" s="23"/>
      <c r="G31" s="23"/>
      <c r="H31" s="23"/>
      <c r="I31" s="23"/>
      <c r="J31" s="22"/>
      <c r="K31" s="22"/>
    </row>
    <row r="32" spans="1:11" x14ac:dyDescent="0.25">
      <c r="A32" s="25" t="s">
        <v>22</v>
      </c>
      <c r="B32" s="554">
        <v>1981</v>
      </c>
      <c r="C32" s="554">
        <v>510</v>
      </c>
      <c r="D32" s="577"/>
      <c r="E32" s="577"/>
      <c r="F32" s="577"/>
      <c r="G32" s="577"/>
      <c r="H32" s="577"/>
      <c r="I32" s="577"/>
      <c r="J32" s="564" t="s">
        <v>11</v>
      </c>
      <c r="K32" s="564" t="s">
        <v>11</v>
      </c>
    </row>
    <row r="33" spans="1:11" ht="108.75" customHeight="1" thickBot="1" x14ac:dyDescent="0.3">
      <c r="A33" s="21" t="s">
        <v>23</v>
      </c>
      <c r="B33" s="555"/>
      <c r="C33" s="555"/>
      <c r="D33" s="578"/>
      <c r="E33" s="578"/>
      <c r="F33" s="578"/>
      <c r="G33" s="578"/>
      <c r="H33" s="578"/>
      <c r="I33" s="578"/>
      <c r="J33" s="565"/>
      <c r="K33" s="565"/>
    </row>
    <row r="34" spans="1:11" ht="22.5" customHeight="1" thickBot="1" x14ac:dyDescent="0.3">
      <c r="A34" s="21" t="s">
        <v>24</v>
      </c>
      <c r="B34" s="17">
        <v>2000</v>
      </c>
      <c r="C34" s="17" t="s">
        <v>11</v>
      </c>
      <c r="D34" s="23">
        <f>D37+D39+D41+D55+D64+D75+D40+D52+D65</f>
        <v>100541443.65000001</v>
      </c>
      <c r="E34" s="44">
        <f>E19+E7</f>
        <v>0</v>
      </c>
      <c r="F34" s="23">
        <f>F37+F39+F41+F55+F64+F75+F40+F52</f>
        <v>99541443.379999995</v>
      </c>
      <c r="G34" s="44">
        <f>G19+G7</f>
        <v>0</v>
      </c>
      <c r="H34" s="23">
        <f>H37+H39+H41+H55+H64+H75+H40+H52</f>
        <v>99541443.379999995</v>
      </c>
      <c r="I34" s="44">
        <f>I19+I7</f>
        <v>0</v>
      </c>
      <c r="J34" s="26"/>
      <c r="K34" s="27"/>
    </row>
    <row r="35" spans="1:11" x14ac:dyDescent="0.25">
      <c r="A35" s="25" t="s">
        <v>14</v>
      </c>
      <c r="B35" s="554">
        <v>2100</v>
      </c>
      <c r="C35" s="554" t="s">
        <v>11</v>
      </c>
      <c r="D35" s="577"/>
      <c r="E35" s="577"/>
      <c r="F35" s="577"/>
      <c r="G35" s="577"/>
      <c r="H35" s="577"/>
      <c r="I35" s="577"/>
      <c r="J35" s="564" t="s">
        <v>11</v>
      </c>
      <c r="K35" s="564" t="s">
        <v>11</v>
      </c>
    </row>
    <row r="36" spans="1:11" ht="60" customHeight="1" thickBot="1" x14ac:dyDescent="0.3">
      <c r="A36" s="21" t="s">
        <v>25</v>
      </c>
      <c r="B36" s="555"/>
      <c r="C36" s="555"/>
      <c r="D36" s="578"/>
      <c r="E36" s="578"/>
      <c r="F36" s="578"/>
      <c r="G36" s="578"/>
      <c r="H36" s="578"/>
      <c r="I36" s="578"/>
      <c r="J36" s="565"/>
      <c r="K36" s="565"/>
    </row>
    <row r="37" spans="1:11" ht="24.75" customHeight="1" x14ac:dyDescent="0.25">
      <c r="A37" s="554" t="s">
        <v>88</v>
      </c>
      <c r="B37" s="554">
        <v>2110</v>
      </c>
      <c r="C37" s="554">
        <v>111</v>
      </c>
      <c r="D37" s="577">
        <v>57441069.880000003</v>
      </c>
      <c r="E37" s="577"/>
      <c r="F37" s="577">
        <v>57441069.880000003</v>
      </c>
      <c r="G37" s="577"/>
      <c r="H37" s="577">
        <v>57441069.880000003</v>
      </c>
      <c r="I37" s="577"/>
      <c r="J37" s="564" t="s">
        <v>11</v>
      </c>
      <c r="K37" s="564" t="s">
        <v>11</v>
      </c>
    </row>
    <row r="38" spans="1:11" ht="0.75" customHeight="1" thickBot="1" x14ac:dyDescent="0.3">
      <c r="A38" s="555"/>
      <c r="B38" s="555"/>
      <c r="C38" s="555"/>
      <c r="D38" s="578"/>
      <c r="E38" s="578"/>
      <c r="F38" s="578"/>
      <c r="G38" s="578"/>
      <c r="H38" s="578"/>
      <c r="I38" s="578"/>
      <c r="J38" s="565"/>
      <c r="K38" s="565"/>
    </row>
    <row r="39" spans="1:11" ht="78.75" customHeight="1" thickBot="1" x14ac:dyDescent="0.3">
      <c r="A39" s="21" t="s">
        <v>26</v>
      </c>
      <c r="B39" s="17">
        <v>2120</v>
      </c>
      <c r="C39" s="17">
        <v>112</v>
      </c>
      <c r="D39" s="44">
        <v>1866000</v>
      </c>
      <c r="E39" s="23"/>
      <c r="F39" s="44">
        <v>1866000</v>
      </c>
      <c r="G39" s="23"/>
      <c r="H39" s="44">
        <v>1866000</v>
      </c>
      <c r="I39" s="23"/>
      <c r="J39" s="28" t="s">
        <v>11</v>
      </c>
      <c r="K39" s="28" t="s">
        <v>11</v>
      </c>
    </row>
    <row r="40" spans="1:11" ht="98.25" customHeight="1" thickBot="1" x14ac:dyDescent="0.3">
      <c r="A40" s="21" t="s">
        <v>27</v>
      </c>
      <c r="B40" s="17">
        <v>2130</v>
      </c>
      <c r="C40" s="17">
        <v>113</v>
      </c>
      <c r="D40" s="23"/>
      <c r="E40" s="23"/>
      <c r="F40" s="23"/>
      <c r="G40" s="23"/>
      <c r="H40" s="23"/>
      <c r="I40" s="23"/>
      <c r="J40" s="28" t="s">
        <v>11</v>
      </c>
      <c r="K40" s="28" t="s">
        <v>11</v>
      </c>
    </row>
    <row r="41" spans="1:11" ht="110.25" customHeight="1" thickBot="1" x14ac:dyDescent="0.3">
      <c r="A41" s="21" t="s">
        <v>28</v>
      </c>
      <c r="B41" s="17">
        <v>2140</v>
      </c>
      <c r="C41" s="17">
        <v>119</v>
      </c>
      <c r="D41" s="44">
        <v>17347203.07</v>
      </c>
      <c r="E41" s="23"/>
      <c r="F41" s="44">
        <v>17347203.07</v>
      </c>
      <c r="G41" s="23"/>
      <c r="H41" s="44">
        <v>17347203.07</v>
      </c>
      <c r="I41" s="23"/>
      <c r="J41" s="28" t="s">
        <v>11</v>
      </c>
      <c r="K41" s="28" t="s">
        <v>11</v>
      </c>
    </row>
    <row r="42" spans="1:11" x14ac:dyDescent="0.25">
      <c r="A42" s="25" t="s">
        <v>14</v>
      </c>
      <c r="B42" s="554">
        <v>2141</v>
      </c>
      <c r="C42" s="554">
        <v>119</v>
      </c>
      <c r="D42" s="577"/>
      <c r="E42" s="577"/>
      <c r="F42" s="577"/>
      <c r="G42" s="577"/>
      <c r="H42" s="577"/>
      <c r="I42" s="577"/>
      <c r="J42" s="571" t="s">
        <v>11</v>
      </c>
      <c r="K42" s="572"/>
    </row>
    <row r="43" spans="1:11" ht="39.75" customHeight="1" thickBot="1" x14ac:dyDescent="0.3">
      <c r="A43" s="21" t="s">
        <v>29</v>
      </c>
      <c r="B43" s="555"/>
      <c r="C43" s="555"/>
      <c r="D43" s="578"/>
      <c r="E43" s="578"/>
      <c r="F43" s="578"/>
      <c r="G43" s="578"/>
      <c r="H43" s="578"/>
      <c r="I43" s="578"/>
      <c r="J43" s="573"/>
      <c r="K43" s="574"/>
    </row>
    <row r="44" spans="1:11" ht="56.25" customHeight="1" thickBot="1" x14ac:dyDescent="0.3">
      <c r="A44" s="21" t="s">
        <v>30</v>
      </c>
      <c r="B44" s="17">
        <v>2142</v>
      </c>
      <c r="C44" s="17">
        <v>119</v>
      </c>
      <c r="D44" s="23"/>
      <c r="E44" s="23"/>
      <c r="F44" s="23"/>
      <c r="G44" s="23"/>
      <c r="H44" s="23"/>
      <c r="I44" s="23"/>
      <c r="J44" s="556" t="s">
        <v>11</v>
      </c>
      <c r="K44" s="557"/>
    </row>
    <row r="45" spans="1:11" ht="75" customHeight="1" thickBot="1" x14ac:dyDescent="0.3">
      <c r="A45" s="21" t="s">
        <v>31</v>
      </c>
      <c r="B45" s="17">
        <v>2200</v>
      </c>
      <c r="C45" s="17">
        <v>300</v>
      </c>
      <c r="D45" s="23"/>
      <c r="E45" s="23"/>
      <c r="F45" s="23"/>
      <c r="G45" s="23"/>
      <c r="H45" s="23"/>
      <c r="I45" s="23"/>
      <c r="J45" s="556" t="s">
        <v>11</v>
      </c>
      <c r="K45" s="557"/>
    </row>
    <row r="46" spans="1:11" x14ac:dyDescent="0.25">
      <c r="A46" s="25" t="s">
        <v>14</v>
      </c>
      <c r="B46" s="554">
        <v>2210</v>
      </c>
      <c r="C46" s="554">
        <v>320</v>
      </c>
      <c r="D46" s="577"/>
      <c r="E46" s="577"/>
      <c r="F46" s="577"/>
      <c r="G46" s="577"/>
      <c r="H46" s="577"/>
      <c r="I46" s="577"/>
      <c r="J46" s="571" t="s">
        <v>11</v>
      </c>
      <c r="K46" s="572"/>
    </row>
    <row r="47" spans="1:11" ht="98.25" customHeight="1" thickBot="1" x14ac:dyDescent="0.3">
      <c r="A47" s="21" t="s">
        <v>32</v>
      </c>
      <c r="B47" s="555"/>
      <c r="C47" s="555"/>
      <c r="D47" s="578"/>
      <c r="E47" s="578"/>
      <c r="F47" s="578"/>
      <c r="G47" s="578"/>
      <c r="H47" s="578"/>
      <c r="I47" s="578"/>
      <c r="J47" s="573"/>
      <c r="K47" s="574"/>
    </row>
    <row r="48" spans="1:11" x14ac:dyDescent="0.25">
      <c r="A48" s="25" t="s">
        <v>22</v>
      </c>
      <c r="B48" s="554">
        <v>2211</v>
      </c>
      <c r="C48" s="554">
        <v>321</v>
      </c>
      <c r="D48" s="577"/>
      <c r="E48" s="577"/>
      <c r="F48" s="577"/>
      <c r="G48" s="577"/>
      <c r="H48" s="577"/>
      <c r="I48" s="577"/>
      <c r="J48" s="571" t="s">
        <v>11</v>
      </c>
      <c r="K48" s="572"/>
    </row>
    <row r="49" spans="1:11" ht="124.5" customHeight="1" thickBot="1" x14ac:dyDescent="0.3">
      <c r="A49" s="21" t="s">
        <v>33</v>
      </c>
      <c r="B49" s="555"/>
      <c r="C49" s="555"/>
      <c r="D49" s="578"/>
      <c r="E49" s="578"/>
      <c r="F49" s="578"/>
      <c r="G49" s="578"/>
      <c r="H49" s="578"/>
      <c r="I49" s="578"/>
      <c r="J49" s="573"/>
      <c r="K49" s="574"/>
    </row>
    <row r="50" spans="1:11" ht="157.5" customHeight="1" thickBot="1" x14ac:dyDescent="0.3">
      <c r="A50" s="21" t="s">
        <v>34</v>
      </c>
      <c r="B50" s="17">
        <v>2230</v>
      </c>
      <c r="C50" s="17">
        <v>350</v>
      </c>
      <c r="D50" s="23"/>
      <c r="E50" s="23"/>
      <c r="F50" s="23"/>
      <c r="G50" s="23"/>
      <c r="H50" s="23"/>
      <c r="I50" s="23"/>
      <c r="J50" s="556" t="s">
        <v>11</v>
      </c>
      <c r="K50" s="557"/>
    </row>
    <row r="51" spans="1:11" ht="90.75" customHeight="1" thickBot="1" x14ac:dyDescent="0.3">
      <c r="A51" s="21" t="s">
        <v>35</v>
      </c>
      <c r="B51" s="17">
        <v>2240</v>
      </c>
      <c r="C51" s="17">
        <v>360</v>
      </c>
      <c r="D51" s="23"/>
      <c r="E51" s="23"/>
      <c r="F51" s="23"/>
      <c r="G51" s="23"/>
      <c r="H51" s="23"/>
      <c r="I51" s="23"/>
      <c r="J51" s="556" t="s">
        <v>11</v>
      </c>
      <c r="K51" s="557"/>
    </row>
    <row r="52" spans="1:11" ht="77.25" customHeight="1" thickBot="1" x14ac:dyDescent="0.3">
      <c r="A52" s="21" t="s">
        <v>36</v>
      </c>
      <c r="B52" s="17">
        <v>2300</v>
      </c>
      <c r="C52" s="17">
        <v>850</v>
      </c>
      <c r="D52" s="23">
        <f>D56</f>
        <v>10000</v>
      </c>
      <c r="E52" s="23"/>
      <c r="F52" s="23">
        <f>F55+F56</f>
        <v>10000</v>
      </c>
      <c r="G52" s="23"/>
      <c r="H52" s="23">
        <f>H55+H56</f>
        <v>10000</v>
      </c>
      <c r="I52" s="23"/>
      <c r="J52" s="556" t="s">
        <v>11</v>
      </c>
      <c r="K52" s="557"/>
    </row>
    <row r="53" spans="1:11" x14ac:dyDescent="0.25">
      <c r="A53" s="25" t="s">
        <v>22</v>
      </c>
      <c r="B53" s="554">
        <v>2310</v>
      </c>
      <c r="C53" s="554">
        <v>851</v>
      </c>
      <c r="D53" s="577"/>
      <c r="E53" s="577"/>
      <c r="F53" s="577"/>
      <c r="G53" s="577"/>
      <c r="H53" s="577"/>
      <c r="I53" s="577"/>
      <c r="J53" s="571" t="s">
        <v>11</v>
      </c>
      <c r="K53" s="572"/>
    </row>
    <row r="54" spans="1:11" ht="69.75" customHeight="1" thickBot="1" x14ac:dyDescent="0.3">
      <c r="A54" s="21" t="s">
        <v>37</v>
      </c>
      <c r="B54" s="555"/>
      <c r="C54" s="555"/>
      <c r="D54" s="578"/>
      <c r="E54" s="578"/>
      <c r="F54" s="578"/>
      <c r="G54" s="578"/>
      <c r="H54" s="578"/>
      <c r="I54" s="578"/>
      <c r="J54" s="573"/>
      <c r="K54" s="574"/>
    </row>
    <row r="55" spans="1:11" ht="111" customHeight="1" thickBot="1" x14ac:dyDescent="0.3">
      <c r="A55" s="21" t="s">
        <v>38</v>
      </c>
      <c r="B55" s="17">
        <v>2320</v>
      </c>
      <c r="C55" s="17">
        <v>852</v>
      </c>
      <c r="D55" s="44"/>
      <c r="E55" s="23"/>
      <c r="F55" s="44"/>
      <c r="G55" s="23"/>
      <c r="H55" s="44"/>
      <c r="I55" s="23"/>
      <c r="J55" s="556" t="s">
        <v>11</v>
      </c>
      <c r="K55" s="557"/>
    </row>
    <row r="56" spans="1:11" ht="69.75" customHeight="1" thickBot="1" x14ac:dyDescent="0.3">
      <c r="A56" s="21" t="s">
        <v>39</v>
      </c>
      <c r="B56" s="17">
        <v>2330</v>
      </c>
      <c r="C56" s="17">
        <v>853</v>
      </c>
      <c r="D56" s="23">
        <v>10000</v>
      </c>
      <c r="E56" s="23"/>
      <c r="F56" s="23">
        <v>10000</v>
      </c>
      <c r="G56" s="23"/>
      <c r="H56" s="23">
        <v>10000</v>
      </c>
      <c r="I56" s="23"/>
      <c r="J56" s="556" t="s">
        <v>11</v>
      </c>
      <c r="K56" s="557"/>
    </row>
    <row r="57" spans="1:11" ht="71.25" customHeight="1" thickBot="1" x14ac:dyDescent="0.3">
      <c r="A57" s="21" t="s">
        <v>40</v>
      </c>
      <c r="B57" s="17">
        <v>2500</v>
      </c>
      <c r="C57" s="17" t="s">
        <v>11</v>
      </c>
      <c r="D57" s="23"/>
      <c r="E57" s="23"/>
      <c r="F57" s="23"/>
      <c r="G57" s="23"/>
      <c r="H57" s="23"/>
      <c r="I57" s="23"/>
      <c r="J57" s="556" t="s">
        <v>11</v>
      </c>
      <c r="K57" s="557"/>
    </row>
    <row r="58" spans="1:11" ht="119.25" customHeight="1" thickBot="1" x14ac:dyDescent="0.3">
      <c r="A58" s="21" t="s">
        <v>41</v>
      </c>
      <c r="B58" s="17">
        <v>2520</v>
      </c>
      <c r="C58" s="17">
        <v>831</v>
      </c>
      <c r="D58" s="23"/>
      <c r="E58" s="23"/>
      <c r="F58" s="23"/>
      <c r="G58" s="23"/>
      <c r="H58" s="23"/>
      <c r="I58" s="23"/>
      <c r="J58" s="556" t="s">
        <v>11</v>
      </c>
      <c r="K58" s="557"/>
    </row>
    <row r="59" spans="1:11" ht="75.75" customHeight="1" thickBot="1" x14ac:dyDescent="0.3">
      <c r="A59" s="19" t="s">
        <v>42</v>
      </c>
      <c r="B59" s="17">
        <v>2600</v>
      </c>
      <c r="C59" s="17" t="s">
        <v>11</v>
      </c>
      <c r="D59" s="23"/>
      <c r="E59" s="23"/>
      <c r="F59" s="23"/>
      <c r="G59" s="23"/>
      <c r="H59" s="23"/>
      <c r="I59" s="23"/>
      <c r="J59" s="22"/>
      <c r="K59" s="22"/>
    </row>
    <row r="60" spans="1:11" x14ac:dyDescent="0.25">
      <c r="A60" s="25" t="s">
        <v>14</v>
      </c>
      <c r="B60" s="554">
        <v>2610</v>
      </c>
      <c r="C60" s="554">
        <v>241</v>
      </c>
      <c r="D60" s="577"/>
      <c r="E60" s="577"/>
      <c r="F60" s="577"/>
      <c r="G60" s="577"/>
      <c r="H60" s="577"/>
      <c r="I60" s="577"/>
      <c r="J60" s="581"/>
      <c r="K60" s="581"/>
    </row>
    <row r="61" spans="1:11" ht="63.75" customHeight="1" thickBot="1" x14ac:dyDescent="0.3">
      <c r="A61" s="21" t="s">
        <v>43</v>
      </c>
      <c r="B61" s="555"/>
      <c r="C61" s="555"/>
      <c r="D61" s="578"/>
      <c r="E61" s="578"/>
      <c r="F61" s="578"/>
      <c r="G61" s="578"/>
      <c r="H61" s="578"/>
      <c r="I61" s="578"/>
      <c r="J61" s="582"/>
      <c r="K61" s="582"/>
    </row>
    <row r="62" spans="1:11" ht="108.75" customHeight="1" thickBot="1" x14ac:dyDescent="0.3">
      <c r="A62" s="21" t="s">
        <v>44</v>
      </c>
      <c r="B62" s="17">
        <v>2620</v>
      </c>
      <c r="C62" s="17">
        <v>242</v>
      </c>
      <c r="D62" s="23"/>
      <c r="E62" s="23"/>
      <c r="F62" s="23"/>
      <c r="G62" s="23"/>
      <c r="H62" s="23"/>
      <c r="I62" s="23"/>
      <c r="J62" s="22"/>
      <c r="K62" s="22"/>
    </row>
    <row r="63" spans="1:11" ht="81.75" customHeight="1" thickBot="1" x14ac:dyDescent="0.3">
      <c r="A63" s="21" t="s">
        <v>45</v>
      </c>
      <c r="B63" s="17">
        <v>2630</v>
      </c>
      <c r="C63" s="17">
        <v>243</v>
      </c>
      <c r="D63" s="23"/>
      <c r="E63" s="23"/>
      <c r="F63" s="23"/>
      <c r="G63" s="23"/>
      <c r="H63" s="23"/>
      <c r="I63" s="23"/>
      <c r="J63" s="22"/>
      <c r="K63" s="22"/>
    </row>
    <row r="64" spans="1:11" ht="63" customHeight="1" thickBot="1" x14ac:dyDescent="0.3">
      <c r="A64" s="21" t="s">
        <v>46</v>
      </c>
      <c r="B64" s="17">
        <v>2640</v>
      </c>
      <c r="C64" s="17">
        <v>244</v>
      </c>
      <c r="D64" s="44">
        <v>23877170.699999999</v>
      </c>
      <c r="E64" s="23"/>
      <c r="F64" s="44">
        <v>22877170.43</v>
      </c>
      <c r="G64" s="23"/>
      <c r="H64" s="44">
        <v>22877170.43</v>
      </c>
      <c r="I64" s="23"/>
      <c r="J64" s="22"/>
      <c r="K64" s="22"/>
    </row>
    <row r="65" spans="1:11" ht="63" customHeight="1" thickBot="1" x14ac:dyDescent="0.3">
      <c r="A65" s="422" t="s">
        <v>551</v>
      </c>
      <c r="B65" s="421">
        <v>2641</v>
      </c>
      <c r="C65" s="421">
        <v>247</v>
      </c>
      <c r="D65" s="44"/>
      <c r="E65" s="23"/>
      <c r="F65" s="44"/>
      <c r="G65" s="23"/>
      <c r="H65" s="44"/>
      <c r="I65" s="23"/>
      <c r="J65" s="22"/>
      <c r="K65" s="22"/>
    </row>
    <row r="66" spans="1:11" ht="15.75" thickBot="1" x14ac:dyDescent="0.3">
      <c r="A66" s="21" t="s">
        <v>22</v>
      </c>
      <c r="B66" s="22"/>
      <c r="C66" s="22"/>
      <c r="D66" s="23"/>
      <c r="E66" s="23"/>
      <c r="F66" s="23"/>
      <c r="G66" s="23"/>
      <c r="H66" s="23"/>
      <c r="I66" s="23"/>
      <c r="J66" s="22"/>
      <c r="K66" s="22"/>
    </row>
    <row r="67" spans="1:11" ht="116.25" customHeight="1" thickBot="1" x14ac:dyDescent="0.3">
      <c r="A67" s="21" t="s">
        <v>47</v>
      </c>
      <c r="B67" s="17">
        <v>2650</v>
      </c>
      <c r="C67" s="17">
        <v>400</v>
      </c>
      <c r="D67" s="23"/>
      <c r="E67" s="23"/>
      <c r="F67" s="23"/>
      <c r="G67" s="23"/>
      <c r="H67" s="23"/>
      <c r="I67" s="23"/>
      <c r="J67" s="22"/>
      <c r="K67" s="22"/>
    </row>
    <row r="68" spans="1:11" x14ac:dyDescent="0.25">
      <c r="A68" s="25" t="s">
        <v>14</v>
      </c>
      <c r="B68" s="554">
        <v>2651</v>
      </c>
      <c r="C68" s="554">
        <v>406</v>
      </c>
      <c r="D68" s="577"/>
      <c r="E68" s="577"/>
      <c r="F68" s="577"/>
      <c r="G68" s="577"/>
      <c r="H68" s="577"/>
      <c r="I68" s="577"/>
      <c r="J68" s="581"/>
      <c r="K68" s="581"/>
    </row>
    <row r="69" spans="1:11" ht="92.25" customHeight="1" thickBot="1" x14ac:dyDescent="0.3">
      <c r="A69" s="21" t="s">
        <v>48</v>
      </c>
      <c r="B69" s="555"/>
      <c r="C69" s="555"/>
      <c r="D69" s="578"/>
      <c r="E69" s="578"/>
      <c r="F69" s="578"/>
      <c r="G69" s="578"/>
      <c r="H69" s="578"/>
      <c r="I69" s="578"/>
      <c r="J69" s="582"/>
      <c r="K69" s="582"/>
    </row>
    <row r="70" spans="1:11" ht="107.25" customHeight="1" thickBot="1" x14ac:dyDescent="0.3">
      <c r="A70" s="21" t="s">
        <v>49</v>
      </c>
      <c r="B70" s="17">
        <v>2652</v>
      </c>
      <c r="C70" s="17">
        <v>407</v>
      </c>
      <c r="D70" s="47"/>
      <c r="E70" s="23"/>
      <c r="F70" s="23"/>
      <c r="G70" s="23"/>
      <c r="H70" s="23"/>
      <c r="I70" s="23"/>
      <c r="J70" s="22"/>
      <c r="K70" s="22"/>
    </row>
    <row r="71" spans="1:11" ht="63.75" customHeight="1" thickBot="1" x14ac:dyDescent="0.3">
      <c r="A71" s="19" t="s">
        <v>50</v>
      </c>
      <c r="B71" s="17">
        <v>3000</v>
      </c>
      <c r="C71" s="29">
        <v>100</v>
      </c>
      <c r="D71" s="48"/>
      <c r="E71" s="31"/>
      <c r="F71" s="49"/>
      <c r="G71" s="31"/>
      <c r="H71" s="49"/>
      <c r="I71" s="31"/>
      <c r="J71" s="556" t="s">
        <v>11</v>
      </c>
      <c r="K71" s="557"/>
    </row>
    <row r="72" spans="1:11" x14ac:dyDescent="0.25">
      <c r="A72" s="25" t="s">
        <v>14</v>
      </c>
      <c r="B72" s="554">
        <v>3010</v>
      </c>
      <c r="C72" s="583"/>
      <c r="D72" s="558"/>
      <c r="E72" s="560"/>
      <c r="F72" s="562"/>
      <c r="G72" s="560"/>
      <c r="H72" s="562"/>
      <c r="I72" s="560"/>
      <c r="J72" s="571" t="s">
        <v>11</v>
      </c>
      <c r="K72" s="572"/>
    </row>
    <row r="73" spans="1:11" ht="35.25" customHeight="1" thickBot="1" x14ac:dyDescent="0.3">
      <c r="A73" s="19" t="s">
        <v>51</v>
      </c>
      <c r="B73" s="555"/>
      <c r="C73" s="584"/>
      <c r="D73" s="559"/>
      <c r="E73" s="561"/>
      <c r="F73" s="563"/>
      <c r="G73" s="561"/>
      <c r="H73" s="563"/>
      <c r="I73" s="561"/>
      <c r="J73" s="573"/>
      <c r="K73" s="574"/>
    </row>
    <row r="74" spans="1:11" ht="60.75" customHeight="1" thickBot="1" x14ac:dyDescent="0.3">
      <c r="A74" s="19" t="s">
        <v>52</v>
      </c>
      <c r="B74" s="17">
        <v>3020</v>
      </c>
      <c r="C74" s="57"/>
      <c r="D74" s="48"/>
      <c r="E74" s="47"/>
      <c r="F74" s="49"/>
      <c r="G74" s="50"/>
      <c r="H74" s="51"/>
      <c r="I74" s="31"/>
      <c r="J74" s="556" t="s">
        <v>11</v>
      </c>
      <c r="K74" s="557"/>
    </row>
    <row r="75" spans="1:11" ht="60.75" customHeight="1" thickBot="1" x14ac:dyDescent="0.3">
      <c r="A75" s="30" t="s">
        <v>31</v>
      </c>
      <c r="B75" s="17">
        <v>2200</v>
      </c>
      <c r="C75" s="29">
        <v>300</v>
      </c>
      <c r="D75" s="52">
        <f>D76</f>
        <v>0</v>
      </c>
      <c r="E75" s="31"/>
      <c r="F75" s="53">
        <f>F76</f>
        <v>0</v>
      </c>
      <c r="G75" s="31"/>
      <c r="H75" s="53">
        <f>H76</f>
        <v>0</v>
      </c>
      <c r="I75" s="31"/>
      <c r="J75" s="556"/>
      <c r="K75" s="557"/>
    </row>
    <row r="76" spans="1:11" ht="60.75" customHeight="1" thickBot="1" x14ac:dyDescent="0.3">
      <c r="A76" s="30" t="s">
        <v>89</v>
      </c>
      <c r="B76" s="17">
        <v>2211</v>
      </c>
      <c r="C76" s="43">
        <v>321</v>
      </c>
      <c r="D76" s="52">
        <v>0</v>
      </c>
      <c r="E76" s="23"/>
      <c r="F76" s="53">
        <v>0</v>
      </c>
      <c r="G76" s="31"/>
      <c r="H76" s="54">
        <v>0</v>
      </c>
      <c r="I76" s="31"/>
      <c r="J76" s="32"/>
      <c r="K76" s="33"/>
    </row>
    <row r="77" spans="1:11" ht="60.75" customHeight="1" thickBot="1" x14ac:dyDescent="0.3">
      <c r="A77" s="19" t="s">
        <v>53</v>
      </c>
      <c r="B77" s="17">
        <v>3030</v>
      </c>
      <c r="C77" s="57"/>
      <c r="D77" s="48"/>
      <c r="E77" s="23"/>
      <c r="F77" s="49"/>
      <c r="G77" s="31"/>
      <c r="H77" s="49"/>
      <c r="I77" s="31"/>
      <c r="J77" s="556" t="s">
        <v>11</v>
      </c>
      <c r="K77" s="557"/>
    </row>
    <row r="78" spans="1:11" ht="15.75" thickBot="1" x14ac:dyDescent="0.3">
      <c r="A78" s="19" t="s">
        <v>54</v>
      </c>
      <c r="B78" s="17">
        <v>4000</v>
      </c>
      <c r="C78" s="17" t="s">
        <v>11</v>
      </c>
      <c r="D78" s="585"/>
      <c r="E78" s="586"/>
      <c r="F78" s="587"/>
      <c r="G78" s="586"/>
      <c r="H78" s="587"/>
      <c r="I78" s="586"/>
      <c r="J78" s="556" t="s">
        <v>11</v>
      </c>
      <c r="K78" s="557"/>
    </row>
    <row r="79" spans="1:11" x14ac:dyDescent="0.25">
      <c r="A79" s="25" t="s">
        <v>22</v>
      </c>
      <c r="B79" s="554">
        <v>4010</v>
      </c>
      <c r="C79" s="554">
        <v>610</v>
      </c>
      <c r="D79" s="562"/>
      <c r="E79" s="560"/>
      <c r="F79" s="562"/>
      <c r="G79" s="590"/>
      <c r="H79" s="590"/>
      <c r="I79" s="590"/>
      <c r="J79" s="588" t="s">
        <v>11</v>
      </c>
      <c r="K79" s="572"/>
    </row>
    <row r="80" spans="1:11" ht="71.25" customHeight="1" thickBot="1" x14ac:dyDescent="0.3">
      <c r="A80" s="21" t="s">
        <v>55</v>
      </c>
      <c r="B80" s="555"/>
      <c r="C80" s="555"/>
      <c r="D80" s="563"/>
      <c r="E80" s="561"/>
      <c r="F80" s="563"/>
      <c r="G80" s="591"/>
      <c r="H80" s="591"/>
      <c r="I80" s="591"/>
      <c r="J80" s="589"/>
      <c r="K80" s="574"/>
    </row>
    <row r="82" spans="1:9" ht="15.75" customHeight="1" x14ac:dyDescent="0.25"/>
    <row r="83" spans="1:9" s="3" customFormat="1" ht="63.75" customHeight="1" x14ac:dyDescent="0.25">
      <c r="A83" s="550"/>
      <c r="B83" s="550"/>
      <c r="C83" s="553"/>
      <c r="D83" s="553"/>
      <c r="E83" s="553"/>
      <c r="F83" s="553"/>
      <c r="G83" s="553"/>
      <c r="H83" s="15"/>
      <c r="I83" s="15"/>
    </row>
    <row r="84" spans="1:9" s="3" customFormat="1" x14ac:dyDescent="0.25">
      <c r="A84" s="4"/>
      <c r="B84" s="4"/>
      <c r="D84" s="15"/>
      <c r="E84" s="15"/>
      <c r="F84" s="15"/>
      <c r="G84" s="15"/>
      <c r="H84" s="15"/>
      <c r="I84" s="15"/>
    </row>
    <row r="85" spans="1:9" s="3" customFormat="1" ht="15.75" x14ac:dyDescent="0.25">
      <c r="A85" s="552"/>
      <c r="B85" s="552"/>
      <c r="C85" s="553"/>
      <c r="D85" s="553"/>
      <c r="E85" s="553"/>
      <c r="F85" s="553"/>
      <c r="G85" s="15"/>
      <c r="H85" s="15"/>
      <c r="I85" s="15"/>
    </row>
    <row r="86" spans="1:9" s="3" customFormat="1" x14ac:dyDescent="0.25">
      <c r="A86" s="4"/>
      <c r="B86" s="4"/>
      <c r="D86" s="15"/>
      <c r="E86" s="15"/>
      <c r="F86" s="15"/>
      <c r="G86" s="15"/>
      <c r="H86" s="15"/>
      <c r="I86" s="15"/>
    </row>
    <row r="87" spans="1:9" s="3" customFormat="1" x14ac:dyDescent="0.25">
      <c r="A87" s="551"/>
      <c r="B87" s="551"/>
      <c r="C87" s="551"/>
      <c r="D87" s="551"/>
      <c r="E87" s="551"/>
      <c r="F87" s="551"/>
      <c r="G87" s="15"/>
      <c r="H87" s="15"/>
      <c r="I87" s="15"/>
    </row>
    <row r="88" spans="1:9" s="3" customFormat="1" ht="15.75" x14ac:dyDescent="0.25">
      <c r="A88" s="552"/>
      <c r="B88" s="552"/>
      <c r="C88" s="552"/>
      <c r="D88" s="552"/>
      <c r="E88" s="552"/>
      <c r="F88" s="15"/>
      <c r="G88" s="15"/>
      <c r="H88" s="15"/>
      <c r="I88" s="15"/>
    </row>
    <row r="89" spans="1:9" s="3" customFormat="1" ht="15.75" x14ac:dyDescent="0.25">
      <c r="A89" s="1"/>
      <c r="D89" s="15"/>
      <c r="E89" s="15"/>
      <c r="F89" s="15"/>
      <c r="G89" s="15"/>
      <c r="H89" s="15"/>
      <c r="I89" s="15"/>
    </row>
    <row r="90" spans="1:9" s="3" customFormat="1" ht="15.75" x14ac:dyDescent="0.25">
      <c r="A90" s="552"/>
      <c r="B90" s="552"/>
      <c r="D90" s="15"/>
      <c r="E90" s="15"/>
      <c r="F90" s="15"/>
      <c r="G90" s="15"/>
      <c r="H90" s="15"/>
      <c r="I90" s="15"/>
    </row>
    <row r="91" spans="1:9" s="3" customFormat="1" ht="15.75" x14ac:dyDescent="0.25">
      <c r="A91" s="1"/>
      <c r="D91" s="15"/>
      <c r="E91" s="15"/>
      <c r="F91" s="15"/>
      <c r="G91" s="15"/>
      <c r="H91" s="15"/>
      <c r="I91" s="15"/>
    </row>
    <row r="92" spans="1:9" s="3" customFormat="1" ht="55.5" customHeight="1" x14ac:dyDescent="0.25">
      <c r="A92" s="550"/>
      <c r="B92" s="550"/>
      <c r="C92" s="553"/>
      <c r="D92" s="553"/>
      <c r="E92" s="553"/>
      <c r="F92" s="553"/>
      <c r="G92" s="15"/>
      <c r="H92" s="15"/>
      <c r="I92" s="15"/>
    </row>
    <row r="93" spans="1:9" s="3" customFormat="1" x14ac:dyDescent="0.25">
      <c r="A93" s="551"/>
      <c r="B93" s="551"/>
      <c r="C93" s="551"/>
      <c r="D93" s="551"/>
      <c r="E93" s="551"/>
      <c r="F93" s="15"/>
      <c r="G93" s="15"/>
      <c r="H93" s="15"/>
      <c r="I93" s="15"/>
    </row>
    <row r="94" spans="1:9" s="3" customFormat="1" ht="15.75" x14ac:dyDescent="0.25">
      <c r="A94" s="1"/>
      <c r="D94" s="15"/>
      <c r="E94" s="15"/>
      <c r="F94" s="15"/>
      <c r="G94" s="15"/>
      <c r="H94" s="15"/>
      <c r="I94" s="15"/>
    </row>
    <row r="95" spans="1:9" s="3" customFormat="1" ht="15.75" x14ac:dyDescent="0.25">
      <c r="A95" s="552"/>
      <c r="B95" s="552"/>
      <c r="C95" s="552"/>
      <c r="D95" s="552"/>
      <c r="E95" s="552"/>
      <c r="F95" s="15"/>
      <c r="G95" s="15"/>
      <c r="H95" s="15"/>
      <c r="I95" s="15"/>
    </row>
    <row r="96" spans="1:9" s="3" customFormat="1" ht="15.75" x14ac:dyDescent="0.25">
      <c r="A96" s="1"/>
      <c r="D96" s="15"/>
      <c r="E96" s="15"/>
      <c r="F96" s="15"/>
      <c r="G96" s="15"/>
      <c r="H96" s="15"/>
      <c r="I96" s="15"/>
    </row>
  </sheetData>
  <mergeCells count="187">
    <mergeCell ref="B79:B80"/>
    <mergeCell ref="C79:C80"/>
    <mergeCell ref="J79:K80"/>
    <mergeCell ref="D79:D80"/>
    <mergeCell ref="E79:E80"/>
    <mergeCell ref="F79:F80"/>
    <mergeCell ref="G79:G80"/>
    <mergeCell ref="H79:H80"/>
    <mergeCell ref="I79:I80"/>
    <mergeCell ref="J74:K74"/>
    <mergeCell ref="J77:K77"/>
    <mergeCell ref="B72:B73"/>
    <mergeCell ref="C72:C73"/>
    <mergeCell ref="J72:K73"/>
    <mergeCell ref="D78:E78"/>
    <mergeCell ref="F78:G78"/>
    <mergeCell ref="H78:I78"/>
    <mergeCell ref="J78:K78"/>
    <mergeCell ref="J68:J69"/>
    <mergeCell ref="K68:K69"/>
    <mergeCell ref="J71:K71"/>
    <mergeCell ref="J60:J61"/>
    <mergeCell ref="K60:K61"/>
    <mergeCell ref="B68:B69"/>
    <mergeCell ref="C68:C69"/>
    <mergeCell ref="D68:D69"/>
    <mergeCell ref="E68:E69"/>
    <mergeCell ref="F68:F69"/>
    <mergeCell ref="G68:G69"/>
    <mergeCell ref="H68:H69"/>
    <mergeCell ref="I68:I69"/>
    <mergeCell ref="J57:K57"/>
    <mergeCell ref="J58:K58"/>
    <mergeCell ref="B60:B61"/>
    <mergeCell ref="C60:C61"/>
    <mergeCell ref="D60:D61"/>
    <mergeCell ref="E60:E61"/>
    <mergeCell ref="F60:F61"/>
    <mergeCell ref="G60:G61"/>
    <mergeCell ref="H60:H61"/>
    <mergeCell ref="I60:I61"/>
    <mergeCell ref="H53:H54"/>
    <mergeCell ref="I53:I54"/>
    <mergeCell ref="J53:K54"/>
    <mergeCell ref="J55:K55"/>
    <mergeCell ref="J56:K56"/>
    <mergeCell ref="I48:I49"/>
    <mergeCell ref="J48:K49"/>
    <mergeCell ref="J50:K50"/>
    <mergeCell ref="J51:K51"/>
    <mergeCell ref="J52:K52"/>
    <mergeCell ref="J44:K44"/>
    <mergeCell ref="J45:K45"/>
    <mergeCell ref="B46:B47"/>
    <mergeCell ref="C46:C47"/>
    <mergeCell ref="D46:D47"/>
    <mergeCell ref="E46:E47"/>
    <mergeCell ref="F46:F47"/>
    <mergeCell ref="G46:G47"/>
    <mergeCell ref="B53:B54"/>
    <mergeCell ref="C53:C54"/>
    <mergeCell ref="D53:D54"/>
    <mergeCell ref="E53:E54"/>
    <mergeCell ref="F53:F54"/>
    <mergeCell ref="H46:H47"/>
    <mergeCell ref="I46:I47"/>
    <mergeCell ref="J46:K47"/>
    <mergeCell ref="B48:B49"/>
    <mergeCell ref="C48:C49"/>
    <mergeCell ref="D48:D49"/>
    <mergeCell ref="E48:E49"/>
    <mergeCell ref="F48:F49"/>
    <mergeCell ref="G48:G49"/>
    <mergeCell ref="H48:H49"/>
    <mergeCell ref="G53:G54"/>
    <mergeCell ref="B42:B43"/>
    <mergeCell ref="C42:C43"/>
    <mergeCell ref="D42:D43"/>
    <mergeCell ref="E42:E43"/>
    <mergeCell ref="F42:F43"/>
    <mergeCell ref="G42:G43"/>
    <mergeCell ref="H42:H43"/>
    <mergeCell ref="I42:I43"/>
    <mergeCell ref="J42:K43"/>
    <mergeCell ref="K35:K36"/>
    <mergeCell ref="B37:B38"/>
    <mergeCell ref="C37:C38"/>
    <mergeCell ref="D37:D38"/>
    <mergeCell ref="E37:E38"/>
    <mergeCell ref="F37:F38"/>
    <mergeCell ref="G37:G38"/>
    <mergeCell ref="H37:H38"/>
    <mergeCell ref="I37:I38"/>
    <mergeCell ref="B35:B36"/>
    <mergeCell ref="C35:C36"/>
    <mergeCell ref="D35:D36"/>
    <mergeCell ref="E35:E36"/>
    <mergeCell ref="F35:F36"/>
    <mergeCell ref="G35:G36"/>
    <mergeCell ref="H35:H36"/>
    <mergeCell ref="I35:I36"/>
    <mergeCell ref="J35:J36"/>
    <mergeCell ref="K26:K27"/>
    <mergeCell ref="B32:B33"/>
    <mergeCell ref="C32:C33"/>
    <mergeCell ref="D32:D33"/>
    <mergeCell ref="E32:E33"/>
    <mergeCell ref="F32:F33"/>
    <mergeCell ref="G32:G33"/>
    <mergeCell ref="H32:H33"/>
    <mergeCell ref="I32:I33"/>
    <mergeCell ref="J32:J33"/>
    <mergeCell ref="K32:K33"/>
    <mergeCell ref="B26:B27"/>
    <mergeCell ref="C26:C27"/>
    <mergeCell ref="D26:D27"/>
    <mergeCell ref="E26:E27"/>
    <mergeCell ref="F26:F27"/>
    <mergeCell ref="G26:G27"/>
    <mergeCell ref="H26:H27"/>
    <mergeCell ref="I26:I27"/>
    <mergeCell ref="J26:J27"/>
    <mergeCell ref="K12:K13"/>
    <mergeCell ref="B15:B16"/>
    <mergeCell ref="C15:C16"/>
    <mergeCell ref="D15:D16"/>
    <mergeCell ref="E15:E16"/>
    <mergeCell ref="F15:F16"/>
    <mergeCell ref="G15:G16"/>
    <mergeCell ref="H15:H16"/>
    <mergeCell ref="I15:I16"/>
    <mergeCell ref="J15:J16"/>
    <mergeCell ref="K15:K16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B10:B11"/>
    <mergeCell ref="A2:A5"/>
    <mergeCell ref="B2:B5"/>
    <mergeCell ref="C2:C5"/>
    <mergeCell ref="D2:K2"/>
    <mergeCell ref="D3:E3"/>
    <mergeCell ref="F3:G3"/>
    <mergeCell ref="H3:I3"/>
    <mergeCell ref="J3:K4"/>
    <mergeCell ref="D4:E4"/>
    <mergeCell ref="F4:G4"/>
    <mergeCell ref="H4:I4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A1:I1"/>
    <mergeCell ref="A92:B92"/>
    <mergeCell ref="A93:E93"/>
    <mergeCell ref="A95:E95"/>
    <mergeCell ref="C83:G83"/>
    <mergeCell ref="C85:F85"/>
    <mergeCell ref="C92:F92"/>
    <mergeCell ref="J7:J8"/>
    <mergeCell ref="K7:K8"/>
    <mergeCell ref="A83:B83"/>
    <mergeCell ref="A85:B85"/>
    <mergeCell ref="A87:F87"/>
    <mergeCell ref="A88:E88"/>
    <mergeCell ref="A90:B90"/>
    <mergeCell ref="A37:A38"/>
    <mergeCell ref="J75:K75"/>
    <mergeCell ref="D72:D73"/>
    <mergeCell ref="E72:E73"/>
    <mergeCell ref="F72:F73"/>
    <mergeCell ref="G72:G73"/>
    <mergeCell ref="I72:I73"/>
    <mergeCell ref="H72:H73"/>
    <mergeCell ref="J37:J38"/>
    <mergeCell ref="K37:K38"/>
  </mergeCells>
  <hyperlinks>
    <hyperlink ref="C2" location="Par998" display="Par998"/>
    <hyperlink ref="A7" location="Par1004" display="Par1004"/>
    <hyperlink ref="A8" location="Par1004" display="Par1004"/>
    <hyperlink ref="A31" location="Par1005" display="Par1005"/>
    <hyperlink ref="A59" location="Par1006" display="Par1006"/>
    <hyperlink ref="A71" location="Par1007" display="Par1007"/>
    <hyperlink ref="A73" location="Par1007" display="Par1007"/>
    <hyperlink ref="A74" location="Par1007" display="Par1007"/>
    <hyperlink ref="A77" location="Par1007" display="Par1007"/>
    <hyperlink ref="A78" location="Par1008" display="Par1008"/>
  </hyperlinks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50"/>
  <sheetViews>
    <sheetView topLeftCell="A32" workbookViewId="0">
      <selection activeCell="A4" sqref="A4:H50"/>
    </sheetView>
  </sheetViews>
  <sheetFormatPr defaultRowHeight="15" x14ac:dyDescent="0.25"/>
  <cols>
    <col min="2" max="2" width="19.7109375" customWidth="1"/>
    <col min="3" max="3" width="14.5703125" customWidth="1"/>
    <col min="4" max="4" width="15.140625" customWidth="1"/>
    <col min="7" max="7" width="17.28515625" customWidth="1"/>
    <col min="8" max="8" width="15.42578125" customWidth="1"/>
  </cols>
  <sheetData>
    <row r="4" spans="1:8" ht="49.5" customHeight="1" x14ac:dyDescent="0.25">
      <c r="A4" s="828" t="s">
        <v>584</v>
      </c>
      <c r="B4" s="828"/>
      <c r="C4" s="828"/>
      <c r="D4" s="828"/>
      <c r="E4" s="828"/>
      <c r="F4" s="828"/>
      <c r="G4" s="828"/>
      <c r="H4" s="828"/>
    </row>
    <row r="5" spans="1:8" x14ac:dyDescent="0.25">
      <c r="A5" s="460" t="s">
        <v>159</v>
      </c>
      <c r="B5" s="461"/>
      <c r="C5" s="461"/>
      <c r="D5" s="829" t="s">
        <v>649</v>
      </c>
      <c r="E5" s="829"/>
      <c r="F5" s="829"/>
      <c r="G5" s="829"/>
      <c r="H5" s="462"/>
    </row>
    <row r="6" spans="1:8" x14ac:dyDescent="0.25">
      <c r="A6" s="460" t="s">
        <v>435</v>
      </c>
      <c r="B6" s="461"/>
      <c r="C6" s="461"/>
      <c r="D6" s="830" t="s">
        <v>585</v>
      </c>
      <c r="E6" s="830"/>
      <c r="F6" s="830"/>
      <c r="G6" s="830"/>
      <c r="H6" s="462"/>
    </row>
    <row r="7" spans="1:8" x14ac:dyDescent="0.25">
      <c r="A7" s="831" t="s">
        <v>437</v>
      </c>
      <c r="B7" s="831"/>
      <c r="C7" s="461"/>
      <c r="D7" s="463" t="s">
        <v>438</v>
      </c>
      <c r="E7" s="463"/>
      <c r="F7" s="463"/>
      <c r="G7" s="463"/>
      <c r="H7" s="462"/>
    </row>
    <row r="8" spans="1:8" x14ac:dyDescent="0.25">
      <c r="A8" s="460"/>
      <c r="B8" s="461" t="s">
        <v>583</v>
      </c>
      <c r="C8" s="461"/>
      <c r="D8" s="461"/>
      <c r="E8" s="461"/>
      <c r="F8" s="461" t="s">
        <v>586</v>
      </c>
      <c r="G8" s="461"/>
      <c r="H8" s="460"/>
    </row>
    <row r="9" spans="1:8" ht="40.5" x14ac:dyDescent="0.25">
      <c r="A9" s="464" t="s">
        <v>164</v>
      </c>
      <c r="B9" s="465" t="s">
        <v>587</v>
      </c>
      <c r="C9" s="466" t="s">
        <v>461</v>
      </c>
      <c r="D9" s="467" t="s">
        <v>588</v>
      </c>
      <c r="E9" s="464" t="s">
        <v>404</v>
      </c>
      <c r="F9" s="464" t="s">
        <v>589</v>
      </c>
      <c r="G9" s="464" t="s">
        <v>590</v>
      </c>
      <c r="H9" s="464" t="s">
        <v>591</v>
      </c>
    </row>
    <row r="10" spans="1:8" x14ac:dyDescent="0.25">
      <c r="A10" s="464">
        <v>1</v>
      </c>
      <c r="B10" s="467">
        <v>2</v>
      </c>
      <c r="C10" s="466"/>
      <c r="D10" s="467">
        <v>3</v>
      </c>
      <c r="E10" s="464">
        <v>4</v>
      </c>
      <c r="F10" s="464">
        <v>5</v>
      </c>
      <c r="G10" s="464">
        <v>6</v>
      </c>
      <c r="H10" s="464">
        <v>6</v>
      </c>
    </row>
    <row r="11" spans="1:8" ht="27" x14ac:dyDescent="0.25">
      <c r="A11" s="464">
        <v>1</v>
      </c>
      <c r="B11" s="468" t="s">
        <v>592</v>
      </c>
      <c r="C11" s="468" t="s">
        <v>593</v>
      </c>
      <c r="D11" s="469" t="s">
        <v>594</v>
      </c>
      <c r="E11" s="464">
        <v>1</v>
      </c>
      <c r="F11" s="470">
        <v>0</v>
      </c>
      <c r="G11" s="471">
        <v>25000</v>
      </c>
      <c r="H11" s="472">
        <f t="shared" ref="H11:H47" si="0">(E11+F11)*G11</f>
        <v>25000</v>
      </c>
    </row>
    <row r="12" spans="1:8" ht="27" x14ac:dyDescent="0.25">
      <c r="A12" s="464">
        <v>2</v>
      </c>
      <c r="B12" s="468" t="s">
        <v>595</v>
      </c>
      <c r="C12" s="468" t="s">
        <v>593</v>
      </c>
      <c r="D12" s="469" t="s">
        <v>596</v>
      </c>
      <c r="E12" s="464">
        <v>1</v>
      </c>
      <c r="F12" s="470">
        <v>1</v>
      </c>
      <c r="G12" s="471">
        <v>25000</v>
      </c>
      <c r="H12" s="472">
        <f t="shared" si="0"/>
        <v>50000</v>
      </c>
    </row>
    <row r="13" spans="1:8" ht="27" x14ac:dyDescent="0.25">
      <c r="A13" s="464">
        <v>3</v>
      </c>
      <c r="B13" s="468" t="s">
        <v>597</v>
      </c>
      <c r="C13" s="468" t="s">
        <v>593</v>
      </c>
      <c r="D13" s="469" t="s">
        <v>594</v>
      </c>
      <c r="E13" s="464">
        <v>1</v>
      </c>
      <c r="F13" s="470">
        <v>0</v>
      </c>
      <c r="G13" s="471">
        <v>20000</v>
      </c>
      <c r="H13" s="472">
        <f t="shared" si="0"/>
        <v>20000</v>
      </c>
    </row>
    <row r="14" spans="1:8" ht="27" x14ac:dyDescent="0.25">
      <c r="A14" s="464">
        <v>4</v>
      </c>
      <c r="B14" s="468" t="s">
        <v>598</v>
      </c>
      <c r="C14" s="468" t="s">
        <v>593</v>
      </c>
      <c r="D14" s="469" t="s">
        <v>594</v>
      </c>
      <c r="E14" s="464">
        <v>1</v>
      </c>
      <c r="F14" s="470">
        <v>0</v>
      </c>
      <c r="G14" s="471">
        <v>20000</v>
      </c>
      <c r="H14" s="472">
        <f t="shared" si="0"/>
        <v>20000</v>
      </c>
    </row>
    <row r="15" spans="1:8" ht="40.5" x14ac:dyDescent="0.25">
      <c r="A15" s="464">
        <v>5</v>
      </c>
      <c r="B15" s="468" t="s">
        <v>599</v>
      </c>
      <c r="C15" s="468" t="s">
        <v>593</v>
      </c>
      <c r="D15" s="469" t="s">
        <v>600</v>
      </c>
      <c r="E15" s="464">
        <v>1</v>
      </c>
      <c r="F15" s="470">
        <v>0</v>
      </c>
      <c r="G15" s="471">
        <v>25000</v>
      </c>
      <c r="H15" s="472">
        <f t="shared" si="0"/>
        <v>25000</v>
      </c>
    </row>
    <row r="16" spans="1:8" ht="27" x14ac:dyDescent="0.25">
      <c r="A16" s="464">
        <v>6</v>
      </c>
      <c r="B16" s="468" t="s">
        <v>601</v>
      </c>
      <c r="C16" s="468" t="s">
        <v>593</v>
      </c>
      <c r="D16" s="469" t="s">
        <v>596</v>
      </c>
      <c r="E16" s="464">
        <v>1</v>
      </c>
      <c r="F16" s="470">
        <v>0</v>
      </c>
      <c r="G16" s="471">
        <v>25000</v>
      </c>
      <c r="H16" s="472">
        <f t="shared" si="0"/>
        <v>25000</v>
      </c>
    </row>
    <row r="17" spans="1:8" ht="27" x14ac:dyDescent="0.25">
      <c r="A17" s="464">
        <v>7</v>
      </c>
      <c r="B17" s="468" t="s">
        <v>602</v>
      </c>
      <c r="C17" s="468" t="s">
        <v>593</v>
      </c>
      <c r="D17" s="469" t="s">
        <v>603</v>
      </c>
      <c r="E17" s="464">
        <v>1</v>
      </c>
      <c r="F17" s="470">
        <v>0</v>
      </c>
      <c r="G17" s="471">
        <v>20000</v>
      </c>
      <c r="H17" s="472">
        <f t="shared" si="0"/>
        <v>20000</v>
      </c>
    </row>
    <row r="18" spans="1:8" ht="27" x14ac:dyDescent="0.25">
      <c r="A18" s="464">
        <v>8</v>
      </c>
      <c r="B18" s="468" t="s">
        <v>604</v>
      </c>
      <c r="C18" s="468" t="s">
        <v>605</v>
      </c>
      <c r="D18" s="473" t="s">
        <v>594</v>
      </c>
      <c r="E18" s="464">
        <v>1</v>
      </c>
      <c r="F18" s="470">
        <v>0</v>
      </c>
      <c r="G18" s="471">
        <v>20000</v>
      </c>
      <c r="H18" s="472">
        <f t="shared" si="0"/>
        <v>20000</v>
      </c>
    </row>
    <row r="19" spans="1:8" ht="27" x14ac:dyDescent="0.25">
      <c r="A19" s="464">
        <v>9</v>
      </c>
      <c r="B19" s="468" t="s">
        <v>606</v>
      </c>
      <c r="C19" s="468" t="s">
        <v>593</v>
      </c>
      <c r="D19" s="473" t="s">
        <v>594</v>
      </c>
      <c r="E19" s="464">
        <v>1</v>
      </c>
      <c r="F19" s="470">
        <v>0</v>
      </c>
      <c r="G19" s="471">
        <v>15000</v>
      </c>
      <c r="H19" s="472">
        <f t="shared" si="0"/>
        <v>15000</v>
      </c>
    </row>
    <row r="20" spans="1:8" ht="27" x14ac:dyDescent="0.25">
      <c r="A20" s="464">
        <v>10</v>
      </c>
      <c r="B20" s="468" t="s">
        <v>607</v>
      </c>
      <c r="C20" s="468" t="s">
        <v>593</v>
      </c>
      <c r="D20" s="469" t="s">
        <v>596</v>
      </c>
      <c r="E20" s="464">
        <v>1</v>
      </c>
      <c r="F20" s="470">
        <v>0</v>
      </c>
      <c r="G20" s="471">
        <v>15000</v>
      </c>
      <c r="H20" s="472">
        <f t="shared" si="0"/>
        <v>15000</v>
      </c>
    </row>
    <row r="21" spans="1:8" ht="27" x14ac:dyDescent="0.25">
      <c r="A21" s="464">
        <v>11</v>
      </c>
      <c r="B21" s="468" t="s">
        <v>608</v>
      </c>
      <c r="C21" s="468" t="s">
        <v>609</v>
      </c>
      <c r="D21" s="469" t="s">
        <v>596</v>
      </c>
      <c r="E21" s="464">
        <v>1</v>
      </c>
      <c r="F21" s="470">
        <v>1</v>
      </c>
      <c r="G21" s="471">
        <v>25000</v>
      </c>
      <c r="H21" s="472">
        <f t="shared" si="0"/>
        <v>50000</v>
      </c>
    </row>
    <row r="22" spans="1:8" ht="35.25" customHeight="1" x14ac:dyDescent="0.25">
      <c r="A22" s="464">
        <v>12</v>
      </c>
      <c r="B22" s="468" t="s">
        <v>610</v>
      </c>
      <c r="C22" s="468" t="s">
        <v>611</v>
      </c>
      <c r="D22" s="469" t="s">
        <v>596</v>
      </c>
      <c r="E22" s="464">
        <v>1</v>
      </c>
      <c r="F22" s="470">
        <v>1</v>
      </c>
      <c r="G22" s="471">
        <v>25000</v>
      </c>
      <c r="H22" s="472">
        <f t="shared" si="0"/>
        <v>50000</v>
      </c>
    </row>
    <row r="23" spans="1:8" ht="27" x14ac:dyDescent="0.25">
      <c r="A23" s="464">
        <v>13</v>
      </c>
      <c r="B23" s="468" t="s">
        <v>612</v>
      </c>
      <c r="C23" s="468" t="s">
        <v>611</v>
      </c>
      <c r="D23" s="473" t="s">
        <v>594</v>
      </c>
      <c r="E23" s="464">
        <v>1</v>
      </c>
      <c r="F23" s="470">
        <v>1</v>
      </c>
      <c r="G23" s="471">
        <v>30000</v>
      </c>
      <c r="H23" s="472">
        <f t="shared" si="0"/>
        <v>60000</v>
      </c>
    </row>
    <row r="24" spans="1:8" ht="27" x14ac:dyDescent="0.25">
      <c r="A24" s="464">
        <v>14</v>
      </c>
      <c r="B24" s="468" t="s">
        <v>613</v>
      </c>
      <c r="C24" s="468" t="s">
        <v>614</v>
      </c>
      <c r="D24" s="469" t="s">
        <v>615</v>
      </c>
      <c r="E24" s="464">
        <v>1</v>
      </c>
      <c r="F24" s="470">
        <v>2</v>
      </c>
      <c r="G24" s="471">
        <v>10000</v>
      </c>
      <c r="H24" s="472">
        <f t="shared" si="0"/>
        <v>30000</v>
      </c>
    </row>
    <row r="25" spans="1:8" ht="27" x14ac:dyDescent="0.25">
      <c r="A25" s="464">
        <v>15</v>
      </c>
      <c r="B25" s="468" t="s">
        <v>616</v>
      </c>
      <c r="C25" s="468" t="s">
        <v>617</v>
      </c>
      <c r="D25" s="473" t="s">
        <v>594</v>
      </c>
      <c r="E25" s="464">
        <v>1</v>
      </c>
      <c r="F25" s="470">
        <v>0</v>
      </c>
      <c r="G25" s="471">
        <v>20000</v>
      </c>
      <c r="H25" s="472">
        <f t="shared" si="0"/>
        <v>20000</v>
      </c>
    </row>
    <row r="26" spans="1:8" ht="40.5" x14ac:dyDescent="0.25">
      <c r="A26" s="464">
        <v>16</v>
      </c>
      <c r="B26" s="468" t="s">
        <v>618</v>
      </c>
      <c r="C26" s="468" t="s">
        <v>619</v>
      </c>
      <c r="D26" s="469" t="s">
        <v>596</v>
      </c>
      <c r="E26" s="464">
        <v>1</v>
      </c>
      <c r="F26" s="470">
        <v>0</v>
      </c>
      <c r="G26" s="471">
        <v>20000</v>
      </c>
      <c r="H26" s="472">
        <f t="shared" si="0"/>
        <v>20000</v>
      </c>
    </row>
    <row r="27" spans="1:8" ht="27" x14ac:dyDescent="0.25">
      <c r="A27" s="464">
        <v>17</v>
      </c>
      <c r="B27" s="468" t="s">
        <v>620</v>
      </c>
      <c r="C27" s="468" t="s">
        <v>621</v>
      </c>
      <c r="D27" s="469" t="s">
        <v>622</v>
      </c>
      <c r="E27" s="464">
        <v>1</v>
      </c>
      <c r="F27" s="470">
        <v>1</v>
      </c>
      <c r="G27" s="471">
        <v>16000</v>
      </c>
      <c r="H27" s="472">
        <f t="shared" si="0"/>
        <v>32000</v>
      </c>
    </row>
    <row r="28" spans="1:8" ht="40.5" x14ac:dyDescent="0.25">
      <c r="A28" s="464">
        <v>18</v>
      </c>
      <c r="B28" s="468" t="s">
        <v>623</v>
      </c>
      <c r="C28" s="468" t="s">
        <v>619</v>
      </c>
      <c r="D28" s="469" t="s">
        <v>596</v>
      </c>
      <c r="E28" s="464">
        <v>1</v>
      </c>
      <c r="F28" s="470">
        <v>0</v>
      </c>
      <c r="G28" s="471">
        <v>60000</v>
      </c>
      <c r="H28" s="472">
        <f t="shared" si="0"/>
        <v>60000</v>
      </c>
    </row>
    <row r="29" spans="1:8" ht="40.5" x14ac:dyDescent="0.25">
      <c r="A29" s="464">
        <v>19</v>
      </c>
      <c r="B29" s="468" t="s">
        <v>624</v>
      </c>
      <c r="C29" s="468" t="s">
        <v>625</v>
      </c>
      <c r="D29" s="473" t="s">
        <v>594</v>
      </c>
      <c r="E29" s="464">
        <v>1</v>
      </c>
      <c r="F29" s="470">
        <v>1</v>
      </c>
      <c r="G29" s="471">
        <v>20000</v>
      </c>
      <c r="H29" s="472">
        <f t="shared" si="0"/>
        <v>40000</v>
      </c>
    </row>
    <row r="30" spans="1:8" ht="40.5" x14ac:dyDescent="0.25">
      <c r="A30" s="464">
        <v>20</v>
      </c>
      <c r="B30" s="468" t="s">
        <v>626</v>
      </c>
      <c r="C30" s="468" t="s">
        <v>619</v>
      </c>
      <c r="D30" s="469" t="s">
        <v>622</v>
      </c>
      <c r="E30" s="464">
        <v>1</v>
      </c>
      <c r="F30" s="470">
        <v>1</v>
      </c>
      <c r="G30" s="471">
        <v>16000</v>
      </c>
      <c r="H30" s="472">
        <f t="shared" si="0"/>
        <v>32000</v>
      </c>
    </row>
    <row r="31" spans="1:8" ht="40.5" x14ac:dyDescent="0.25">
      <c r="A31" s="464">
        <v>21</v>
      </c>
      <c r="B31" s="468" t="s">
        <v>627</v>
      </c>
      <c r="C31" s="468" t="s">
        <v>619</v>
      </c>
      <c r="D31" s="473" t="s">
        <v>594</v>
      </c>
      <c r="E31" s="464">
        <v>1</v>
      </c>
      <c r="F31" s="470">
        <v>0</v>
      </c>
      <c r="G31" s="471">
        <v>20000</v>
      </c>
      <c r="H31" s="472">
        <f t="shared" si="0"/>
        <v>20000</v>
      </c>
    </row>
    <row r="32" spans="1:8" ht="27" x14ac:dyDescent="0.25">
      <c r="A32" s="464">
        <v>22</v>
      </c>
      <c r="B32" s="468" t="s">
        <v>628</v>
      </c>
      <c r="C32" s="468" t="s">
        <v>621</v>
      </c>
      <c r="D32" s="469" t="s">
        <v>596</v>
      </c>
      <c r="E32" s="464">
        <v>1</v>
      </c>
      <c r="F32" s="470">
        <v>0</v>
      </c>
      <c r="G32" s="471">
        <v>25000</v>
      </c>
      <c r="H32" s="472">
        <f t="shared" si="0"/>
        <v>25000</v>
      </c>
    </row>
    <row r="33" spans="1:8" ht="27" x14ac:dyDescent="0.25">
      <c r="A33" s="464">
        <v>23</v>
      </c>
      <c r="B33" s="468" t="s">
        <v>629</v>
      </c>
      <c r="C33" s="468" t="s">
        <v>621</v>
      </c>
      <c r="D33" s="469" t="s">
        <v>630</v>
      </c>
      <c r="E33" s="464">
        <v>1</v>
      </c>
      <c r="F33" s="470">
        <v>0</v>
      </c>
      <c r="G33" s="471">
        <v>25000</v>
      </c>
      <c r="H33" s="472">
        <f t="shared" si="0"/>
        <v>25000</v>
      </c>
    </row>
    <row r="34" spans="1:8" ht="27" x14ac:dyDescent="0.25">
      <c r="A34" s="464">
        <v>24</v>
      </c>
      <c r="B34" s="468" t="s">
        <v>631</v>
      </c>
      <c r="C34" s="468" t="s">
        <v>621</v>
      </c>
      <c r="D34" s="469" t="s">
        <v>622</v>
      </c>
      <c r="E34" s="464">
        <v>1</v>
      </c>
      <c r="F34" s="470">
        <v>0</v>
      </c>
      <c r="G34" s="471">
        <v>16000</v>
      </c>
      <c r="H34" s="472">
        <f t="shared" si="0"/>
        <v>16000</v>
      </c>
    </row>
    <row r="35" spans="1:8" ht="40.5" x14ac:dyDescent="0.25">
      <c r="A35" s="464">
        <v>25</v>
      </c>
      <c r="B35" s="468" t="s">
        <v>632</v>
      </c>
      <c r="C35" s="468" t="s">
        <v>625</v>
      </c>
      <c r="D35" s="469" t="s">
        <v>596</v>
      </c>
      <c r="E35" s="464">
        <v>1</v>
      </c>
      <c r="F35" s="470">
        <v>0</v>
      </c>
      <c r="G35" s="471">
        <v>30000</v>
      </c>
      <c r="H35" s="472">
        <f t="shared" si="0"/>
        <v>30000</v>
      </c>
    </row>
    <row r="36" spans="1:8" ht="27" x14ac:dyDescent="0.25">
      <c r="A36" s="464">
        <v>26</v>
      </c>
      <c r="B36" s="468" t="s">
        <v>633</v>
      </c>
      <c r="C36" s="468" t="s">
        <v>634</v>
      </c>
      <c r="D36" s="469" t="s">
        <v>622</v>
      </c>
      <c r="E36" s="464">
        <v>1</v>
      </c>
      <c r="F36" s="470">
        <v>0</v>
      </c>
      <c r="G36" s="471">
        <v>16000</v>
      </c>
      <c r="H36" s="472">
        <f t="shared" si="0"/>
        <v>16000</v>
      </c>
    </row>
    <row r="37" spans="1:8" ht="27" x14ac:dyDescent="0.25">
      <c r="A37" s="464">
        <v>27</v>
      </c>
      <c r="B37" s="468" t="s">
        <v>633</v>
      </c>
      <c r="C37" s="468" t="s">
        <v>621</v>
      </c>
      <c r="D37" s="469" t="s">
        <v>622</v>
      </c>
      <c r="E37" s="464">
        <v>1</v>
      </c>
      <c r="F37" s="470">
        <v>0</v>
      </c>
      <c r="G37" s="471">
        <v>16000</v>
      </c>
      <c r="H37" s="472">
        <f t="shared" si="0"/>
        <v>16000</v>
      </c>
    </row>
    <row r="38" spans="1:8" ht="27" x14ac:dyDescent="0.25">
      <c r="A38" s="464">
        <v>28</v>
      </c>
      <c r="B38" s="468" t="s">
        <v>635</v>
      </c>
      <c r="C38" s="468" t="s">
        <v>636</v>
      </c>
      <c r="D38" s="469" t="s">
        <v>622</v>
      </c>
      <c r="E38" s="464">
        <v>1</v>
      </c>
      <c r="F38" s="470">
        <v>0</v>
      </c>
      <c r="G38" s="471">
        <v>16000</v>
      </c>
      <c r="H38" s="472">
        <f t="shared" si="0"/>
        <v>16000</v>
      </c>
    </row>
    <row r="39" spans="1:8" ht="27" x14ac:dyDescent="0.25">
      <c r="A39" s="464">
        <v>29</v>
      </c>
      <c r="B39" s="468" t="s">
        <v>637</v>
      </c>
      <c r="C39" s="468" t="s">
        <v>636</v>
      </c>
      <c r="D39" s="469" t="s">
        <v>622</v>
      </c>
      <c r="E39" s="464">
        <v>1</v>
      </c>
      <c r="F39" s="470">
        <v>0</v>
      </c>
      <c r="G39" s="471">
        <v>16000</v>
      </c>
      <c r="H39" s="472">
        <f t="shared" si="0"/>
        <v>16000</v>
      </c>
    </row>
    <row r="40" spans="1:8" ht="27" x14ac:dyDescent="0.25">
      <c r="A40" s="464">
        <v>30</v>
      </c>
      <c r="B40" s="468" t="s">
        <v>638</v>
      </c>
      <c r="C40" s="468" t="s">
        <v>621</v>
      </c>
      <c r="D40" s="469" t="s">
        <v>596</v>
      </c>
      <c r="E40" s="464">
        <v>1</v>
      </c>
      <c r="F40" s="470">
        <v>0</v>
      </c>
      <c r="G40" s="471">
        <v>30000</v>
      </c>
      <c r="H40" s="472">
        <f t="shared" si="0"/>
        <v>30000</v>
      </c>
    </row>
    <row r="41" spans="1:8" ht="27" x14ac:dyDescent="0.25">
      <c r="A41" s="464">
        <v>31</v>
      </c>
      <c r="B41" s="468" t="s">
        <v>639</v>
      </c>
      <c r="C41" s="468" t="s">
        <v>621</v>
      </c>
      <c r="D41" s="469" t="s">
        <v>640</v>
      </c>
      <c r="E41" s="464">
        <v>1</v>
      </c>
      <c r="F41" s="470">
        <v>0</v>
      </c>
      <c r="G41" s="471">
        <v>25000</v>
      </c>
      <c r="H41" s="472">
        <f t="shared" si="0"/>
        <v>25000</v>
      </c>
    </row>
    <row r="42" spans="1:8" ht="40.5" x14ac:dyDescent="0.25">
      <c r="A42" s="464">
        <v>32</v>
      </c>
      <c r="B42" s="468" t="s">
        <v>641</v>
      </c>
      <c r="C42" s="468" t="s">
        <v>619</v>
      </c>
      <c r="D42" s="469" t="s">
        <v>622</v>
      </c>
      <c r="E42" s="464">
        <v>1</v>
      </c>
      <c r="F42" s="470">
        <v>0</v>
      </c>
      <c r="G42" s="471">
        <v>16000</v>
      </c>
      <c r="H42" s="472">
        <f t="shared" si="0"/>
        <v>16000</v>
      </c>
    </row>
    <row r="43" spans="1:8" ht="40.5" x14ac:dyDescent="0.25">
      <c r="A43" s="464">
        <v>33</v>
      </c>
      <c r="B43" s="468" t="s">
        <v>642</v>
      </c>
      <c r="C43" s="468" t="s">
        <v>625</v>
      </c>
      <c r="D43" s="469" t="s">
        <v>622</v>
      </c>
      <c r="E43" s="464">
        <v>1</v>
      </c>
      <c r="F43" s="470">
        <v>0</v>
      </c>
      <c r="G43" s="471">
        <v>16000</v>
      </c>
      <c r="H43" s="472">
        <f t="shared" si="0"/>
        <v>16000</v>
      </c>
    </row>
    <row r="44" spans="1:8" ht="27" x14ac:dyDescent="0.25">
      <c r="A44" s="464">
        <v>34</v>
      </c>
      <c r="B44" s="468" t="s">
        <v>643</v>
      </c>
      <c r="C44" s="468" t="s">
        <v>636</v>
      </c>
      <c r="D44" s="469" t="s">
        <v>644</v>
      </c>
      <c r="E44" s="464">
        <v>1</v>
      </c>
      <c r="F44" s="470">
        <v>0</v>
      </c>
      <c r="G44" s="471">
        <v>15000</v>
      </c>
      <c r="H44" s="472">
        <f t="shared" si="0"/>
        <v>15000</v>
      </c>
    </row>
    <row r="45" spans="1:8" ht="27" x14ac:dyDescent="0.25">
      <c r="A45" s="464">
        <v>35</v>
      </c>
      <c r="B45" s="468" t="s">
        <v>645</v>
      </c>
      <c r="C45" s="468" t="s">
        <v>621</v>
      </c>
      <c r="D45" s="469" t="s">
        <v>646</v>
      </c>
      <c r="E45" s="464">
        <v>1</v>
      </c>
      <c r="F45" s="470">
        <v>0</v>
      </c>
      <c r="G45" s="471">
        <v>20000</v>
      </c>
      <c r="H45" s="472">
        <f t="shared" si="0"/>
        <v>20000</v>
      </c>
    </row>
    <row r="46" spans="1:8" ht="27" x14ac:dyDescent="0.25">
      <c r="A46" s="464">
        <v>36</v>
      </c>
      <c r="B46" s="468" t="s">
        <v>647</v>
      </c>
      <c r="C46" s="468" t="s">
        <v>621</v>
      </c>
      <c r="D46" s="469" t="s">
        <v>622</v>
      </c>
      <c r="E46" s="464">
        <v>1</v>
      </c>
      <c r="F46" s="470">
        <v>0</v>
      </c>
      <c r="G46" s="471">
        <v>16000</v>
      </c>
      <c r="H46" s="472">
        <f t="shared" si="0"/>
        <v>16000</v>
      </c>
    </row>
    <row r="47" spans="1:8" ht="27" x14ac:dyDescent="0.25">
      <c r="A47" s="464">
        <v>37</v>
      </c>
      <c r="B47" s="468" t="s">
        <v>648</v>
      </c>
      <c r="C47" s="468" t="s">
        <v>636</v>
      </c>
      <c r="D47" s="469" t="s">
        <v>622</v>
      </c>
      <c r="E47" s="464">
        <v>1</v>
      </c>
      <c r="F47" s="470">
        <v>0</v>
      </c>
      <c r="G47" s="471">
        <f>16000+6912.6</f>
        <v>22912.6</v>
      </c>
      <c r="H47" s="472">
        <f t="shared" si="0"/>
        <v>22912.6</v>
      </c>
    </row>
    <row r="48" spans="1:8" x14ac:dyDescent="0.25">
      <c r="A48" s="460"/>
      <c r="B48" s="461"/>
      <c r="C48" s="461"/>
      <c r="D48" s="461"/>
      <c r="E48" s="461"/>
      <c r="F48" s="460"/>
      <c r="G48" s="474" t="s">
        <v>457</v>
      </c>
      <c r="H48" s="475">
        <f>SUM(H11:H47)</f>
        <v>969912.6</v>
      </c>
    </row>
    <row r="50" spans="1:8" x14ac:dyDescent="0.25">
      <c r="A50" s="548" t="s">
        <v>650</v>
      </c>
      <c r="B50" s="548"/>
      <c r="C50" s="548"/>
      <c r="D50" s="548"/>
      <c r="E50" s="548"/>
      <c r="F50" s="548"/>
      <c r="G50" s="548"/>
      <c r="H50" s="548"/>
    </row>
  </sheetData>
  <mergeCells count="5">
    <mergeCell ref="A4:H4"/>
    <mergeCell ref="D5:G5"/>
    <mergeCell ref="D6:G6"/>
    <mergeCell ref="A7:B7"/>
    <mergeCell ref="A50:H50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sqref="A1:H11"/>
    </sheetView>
  </sheetViews>
  <sheetFormatPr defaultRowHeight="15" x14ac:dyDescent="0.25"/>
  <cols>
    <col min="2" max="2" width="15.85546875" customWidth="1"/>
    <col min="7" max="7" width="13.140625" customWidth="1"/>
  </cols>
  <sheetData>
    <row r="1" spans="1:8" ht="38.25" customHeight="1" x14ac:dyDescent="0.25">
      <c r="A1" s="835" t="s">
        <v>651</v>
      </c>
      <c r="B1" s="835"/>
      <c r="C1" s="835"/>
      <c r="D1" s="835"/>
      <c r="E1" s="835"/>
      <c r="F1" s="835"/>
      <c r="G1" s="835"/>
      <c r="H1" s="835"/>
    </row>
    <row r="2" spans="1:8" x14ac:dyDescent="0.25">
      <c r="A2" s="476"/>
      <c r="B2" s="476"/>
      <c r="C2" s="476"/>
      <c r="D2" s="476"/>
      <c r="E2" s="476"/>
      <c r="F2" s="476"/>
      <c r="G2" s="476"/>
      <c r="H2" s="476"/>
    </row>
    <row r="3" spans="1:8" ht="15.75" x14ac:dyDescent="0.25">
      <c r="A3" s="795" t="s">
        <v>401</v>
      </c>
      <c r="B3" s="796" t="s">
        <v>402</v>
      </c>
      <c r="C3" s="798" t="s">
        <v>403</v>
      </c>
      <c r="D3" s="799" t="s">
        <v>216</v>
      </c>
      <c r="E3" s="799"/>
      <c r="F3" s="799"/>
      <c r="G3" s="799"/>
      <c r="H3" s="297"/>
    </row>
    <row r="4" spans="1:8" ht="94.5" x14ac:dyDescent="0.25">
      <c r="A4" s="795"/>
      <c r="B4" s="797"/>
      <c r="C4" s="798"/>
      <c r="D4" s="298" t="s">
        <v>404</v>
      </c>
      <c r="E4" s="298" t="s">
        <v>405</v>
      </c>
      <c r="F4" s="298" t="s">
        <v>406</v>
      </c>
      <c r="G4" s="459" t="s">
        <v>140</v>
      </c>
      <c r="H4" s="297"/>
    </row>
    <row r="5" spans="1:8" ht="15.75" x14ac:dyDescent="0.25">
      <c r="A5" s="836" t="s">
        <v>583</v>
      </c>
      <c r="B5" s="837"/>
      <c r="C5" s="837"/>
      <c r="D5" s="837"/>
      <c r="E5" s="837"/>
      <c r="F5" s="837"/>
      <c r="G5" s="838"/>
      <c r="H5" s="297"/>
    </row>
    <row r="6" spans="1:8" ht="94.5" x14ac:dyDescent="0.25">
      <c r="A6" s="299">
        <v>1</v>
      </c>
      <c r="B6" s="298" t="s">
        <v>652</v>
      </c>
      <c r="C6" s="300" t="s">
        <v>653</v>
      </c>
      <c r="D6" s="298">
        <v>50</v>
      </c>
      <c r="E6" s="298">
        <v>10</v>
      </c>
      <c r="F6" s="298">
        <v>392.21</v>
      </c>
      <c r="G6" s="477">
        <f>D6*F6*E6</f>
        <v>196105</v>
      </c>
      <c r="H6" s="297"/>
    </row>
    <row r="7" spans="1:8" ht="15.75" x14ac:dyDescent="0.25">
      <c r="A7" s="478"/>
      <c r="B7" s="832"/>
      <c r="C7" s="832"/>
      <c r="D7" s="479"/>
      <c r="E7" s="479"/>
      <c r="F7" s="480"/>
      <c r="G7" s="481">
        <f>SUM(G6:G6)</f>
        <v>196105</v>
      </c>
      <c r="H7" s="297"/>
    </row>
    <row r="8" spans="1:8" x14ac:dyDescent="0.25">
      <c r="A8" s="297"/>
      <c r="B8" s="297"/>
      <c r="C8" s="297"/>
      <c r="D8" s="297"/>
      <c r="E8" s="297"/>
      <c r="F8" s="297"/>
      <c r="G8" s="297"/>
      <c r="H8" s="297"/>
    </row>
    <row r="9" spans="1:8" ht="15.75" x14ac:dyDescent="0.25">
      <c r="A9" s="297"/>
      <c r="B9" s="833" t="s">
        <v>654</v>
      </c>
      <c r="C9" s="833"/>
      <c r="D9" s="833"/>
      <c r="E9" s="482"/>
      <c r="F9" s="482"/>
      <c r="G9" s="482"/>
      <c r="H9" s="483"/>
    </row>
    <row r="10" spans="1:8" x14ac:dyDescent="0.25">
      <c r="A10" s="297"/>
      <c r="B10" s="833"/>
      <c r="C10" s="833"/>
      <c r="D10" s="833"/>
      <c r="E10" s="297"/>
      <c r="F10" s="834" t="s">
        <v>655</v>
      </c>
      <c r="G10" s="834"/>
      <c r="H10" s="297"/>
    </row>
    <row r="11" spans="1:8" x14ac:dyDescent="0.25">
      <c r="A11" s="297"/>
      <c r="B11" s="297"/>
      <c r="C11" s="297"/>
      <c r="D11" s="297"/>
      <c r="E11" s="297"/>
      <c r="F11" s="297"/>
      <c r="G11" s="297"/>
      <c r="H11" s="297"/>
    </row>
    <row r="12" spans="1:8" x14ac:dyDescent="0.25">
      <c r="A12" s="297"/>
      <c r="B12" s="297"/>
      <c r="C12" s="297"/>
      <c r="D12" s="297"/>
      <c r="E12" s="297"/>
      <c r="F12" s="297"/>
      <c r="G12" s="297"/>
      <c r="H12" s="297"/>
    </row>
    <row r="13" spans="1:8" ht="39" customHeight="1" x14ac:dyDescent="0.25">
      <c r="A13" s="297"/>
      <c r="B13" s="297"/>
      <c r="C13" s="297"/>
      <c r="D13" s="297"/>
      <c r="E13" s="297"/>
      <c r="F13" s="297"/>
      <c r="G13" s="297"/>
      <c r="H13" s="297"/>
    </row>
  </sheetData>
  <mergeCells count="9">
    <mergeCell ref="B7:C7"/>
    <mergeCell ref="B9:D10"/>
    <mergeCell ref="F10:G10"/>
    <mergeCell ref="A1:H1"/>
    <mergeCell ref="A3:A4"/>
    <mergeCell ref="B3:B4"/>
    <mergeCell ref="C3:C4"/>
    <mergeCell ref="D3:G3"/>
    <mergeCell ref="A5:G5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4"/>
  <sheetViews>
    <sheetView workbookViewId="0">
      <selection activeCell="P22" sqref="O22:P22"/>
    </sheetView>
  </sheetViews>
  <sheetFormatPr defaultRowHeight="15" x14ac:dyDescent="0.25"/>
  <cols>
    <col min="2" max="2" width="16.85546875" customWidth="1"/>
    <col min="7" max="7" width="24.85546875" customWidth="1"/>
  </cols>
  <sheetData>
    <row r="2" spans="1:8" x14ac:dyDescent="0.25">
      <c r="B2" s="419" t="s">
        <v>664</v>
      </c>
      <c r="C2" s="419"/>
      <c r="D2" s="642" t="s">
        <v>583</v>
      </c>
      <c r="E2" s="642"/>
      <c r="F2" s="642"/>
      <c r="G2" s="419"/>
    </row>
    <row r="3" spans="1:8" ht="18.75" x14ac:dyDescent="0.3">
      <c r="A3" s="840" t="s">
        <v>400</v>
      </c>
      <c r="B3" s="840"/>
      <c r="C3" s="840"/>
      <c r="D3" s="840"/>
      <c r="E3" s="840"/>
      <c r="F3" s="840"/>
      <c r="G3" s="840"/>
      <c r="H3" s="840"/>
    </row>
    <row r="4" spans="1:8" ht="15.75" x14ac:dyDescent="0.25">
      <c r="A4" s="795" t="s">
        <v>401</v>
      </c>
      <c r="B4" s="796" t="s">
        <v>402</v>
      </c>
      <c r="C4" s="798" t="s">
        <v>403</v>
      </c>
      <c r="D4" s="799" t="s">
        <v>216</v>
      </c>
      <c r="E4" s="799"/>
      <c r="F4" s="799"/>
      <c r="G4" s="799"/>
      <c r="H4" s="297"/>
    </row>
    <row r="5" spans="1:8" ht="94.5" x14ac:dyDescent="0.25">
      <c r="A5" s="795"/>
      <c r="B5" s="797"/>
      <c r="C5" s="798"/>
      <c r="D5" s="298" t="s">
        <v>404</v>
      </c>
      <c r="E5" s="298" t="s">
        <v>405</v>
      </c>
      <c r="F5" s="298" t="s">
        <v>406</v>
      </c>
      <c r="G5" s="298" t="s">
        <v>140</v>
      </c>
      <c r="H5" s="297"/>
    </row>
    <row r="6" spans="1:8" ht="15.75" x14ac:dyDescent="0.25">
      <c r="A6" s="800" t="s">
        <v>407</v>
      </c>
      <c r="B6" s="801"/>
      <c r="C6" s="801"/>
      <c r="D6" s="801"/>
      <c r="E6" s="801"/>
      <c r="F6" s="801"/>
      <c r="G6" s="802"/>
      <c r="H6" s="297"/>
    </row>
    <row r="7" spans="1:8" ht="0.75" customHeight="1" x14ac:dyDescent="0.25">
      <c r="A7" s="299">
        <v>1</v>
      </c>
      <c r="B7" s="298" t="s">
        <v>656</v>
      </c>
      <c r="C7" s="300" t="s">
        <v>408</v>
      </c>
      <c r="D7" s="298">
        <v>100</v>
      </c>
      <c r="E7" s="298">
        <v>21</v>
      </c>
      <c r="F7" s="301">
        <v>392.21</v>
      </c>
      <c r="G7" s="302">
        <f>D7*E7*F7*30%</f>
        <v>247092.3</v>
      </c>
      <c r="H7" s="297"/>
    </row>
    <row r="8" spans="1:8" ht="47.25" hidden="1" x14ac:dyDescent="0.25">
      <c r="A8" s="299">
        <v>2</v>
      </c>
      <c r="B8" s="298" t="s">
        <v>657</v>
      </c>
      <c r="C8" s="300" t="s">
        <v>408</v>
      </c>
      <c r="D8" s="298">
        <v>85</v>
      </c>
      <c r="E8" s="298">
        <v>21</v>
      </c>
      <c r="F8" s="301">
        <v>392.21</v>
      </c>
      <c r="G8" s="302">
        <f t="shared" ref="G8:G14" si="0">D8*E8*F8*30%</f>
        <v>210028.45499999999</v>
      </c>
      <c r="H8" s="297"/>
    </row>
    <row r="9" spans="1:8" ht="47.25" hidden="1" x14ac:dyDescent="0.25">
      <c r="A9" s="299">
        <v>3</v>
      </c>
      <c r="B9" s="298" t="s">
        <v>658</v>
      </c>
      <c r="C9" s="300" t="s">
        <v>408</v>
      </c>
      <c r="D9" s="298">
        <v>39</v>
      </c>
      <c r="E9" s="298">
        <v>21</v>
      </c>
      <c r="F9" s="301">
        <v>392.21</v>
      </c>
      <c r="G9" s="302">
        <f t="shared" si="0"/>
        <v>96365.996999999988</v>
      </c>
      <c r="H9" s="297"/>
    </row>
    <row r="10" spans="1:8" ht="47.25" hidden="1" x14ac:dyDescent="0.25">
      <c r="A10" s="299">
        <v>4</v>
      </c>
      <c r="B10" s="298" t="s">
        <v>659</v>
      </c>
      <c r="C10" s="300" t="s">
        <v>408</v>
      </c>
      <c r="D10" s="298">
        <v>12</v>
      </c>
      <c r="E10" s="298">
        <v>21</v>
      </c>
      <c r="F10" s="301">
        <v>392.21</v>
      </c>
      <c r="G10" s="302">
        <f t="shared" si="0"/>
        <v>29651.075999999997</v>
      </c>
      <c r="H10" s="297"/>
    </row>
    <row r="11" spans="1:8" ht="47.25" hidden="1" x14ac:dyDescent="0.25">
      <c r="A11" s="299">
        <v>5</v>
      </c>
      <c r="B11" s="298" t="s">
        <v>660</v>
      </c>
      <c r="C11" s="300" t="s">
        <v>408</v>
      </c>
      <c r="D11" s="298">
        <v>20</v>
      </c>
      <c r="E11" s="298">
        <v>21</v>
      </c>
      <c r="F11" s="301">
        <v>392.21</v>
      </c>
      <c r="G11" s="302">
        <f t="shared" si="0"/>
        <v>49418.459999999992</v>
      </c>
      <c r="H11" s="297"/>
    </row>
    <row r="12" spans="1:8" ht="47.25" hidden="1" x14ac:dyDescent="0.25">
      <c r="A12" s="299">
        <v>6</v>
      </c>
      <c r="B12" s="298" t="s">
        <v>661</v>
      </c>
      <c r="C12" s="300" t="s">
        <v>408</v>
      </c>
      <c r="D12" s="298">
        <v>18</v>
      </c>
      <c r="E12" s="298">
        <v>21</v>
      </c>
      <c r="F12" s="301">
        <v>392.21</v>
      </c>
      <c r="G12" s="302">
        <f t="shared" si="0"/>
        <v>44476.614000000001</v>
      </c>
      <c r="H12" s="297"/>
    </row>
    <row r="13" spans="1:8" ht="47.25" hidden="1" x14ac:dyDescent="0.25">
      <c r="A13" s="299">
        <v>7</v>
      </c>
      <c r="B13" s="298" t="s">
        <v>662</v>
      </c>
      <c r="C13" s="300" t="s">
        <v>408</v>
      </c>
      <c r="D13" s="298">
        <v>30</v>
      </c>
      <c r="E13" s="298">
        <v>21</v>
      </c>
      <c r="F13" s="301">
        <v>392.21</v>
      </c>
      <c r="G13" s="302">
        <f t="shared" si="0"/>
        <v>74127.689999999988</v>
      </c>
      <c r="H13" s="297"/>
    </row>
    <row r="14" spans="1:8" ht="31.5" x14ac:dyDescent="0.25">
      <c r="A14" s="299">
        <v>8</v>
      </c>
      <c r="B14" s="298" t="s">
        <v>378</v>
      </c>
      <c r="C14" s="300" t="s">
        <v>408</v>
      </c>
      <c r="D14" s="298">
        <v>20</v>
      </c>
      <c r="E14" s="298">
        <v>21</v>
      </c>
      <c r="F14" s="301">
        <v>392.21</v>
      </c>
      <c r="G14" s="302">
        <f t="shared" si="0"/>
        <v>49418.459999999992</v>
      </c>
      <c r="H14" s="297"/>
    </row>
    <row r="15" spans="1:8" ht="15.75" x14ac:dyDescent="0.25">
      <c r="A15" s="303"/>
      <c r="B15" s="305" t="s">
        <v>409</v>
      </c>
      <c r="C15" s="305" t="s">
        <v>11</v>
      </c>
      <c r="D15" s="306">
        <f>SUM(D7:D14)</f>
        <v>324</v>
      </c>
      <c r="E15" s="306" t="s">
        <v>11</v>
      </c>
      <c r="F15" s="305" t="s">
        <v>11</v>
      </c>
      <c r="G15" s="307">
        <f>G14</f>
        <v>49418.459999999992</v>
      </c>
      <c r="H15" s="297"/>
    </row>
    <row r="16" spans="1:8" x14ac:dyDescent="0.25">
      <c r="A16" s="308"/>
      <c r="B16" s="308"/>
      <c r="C16" s="308"/>
      <c r="D16" s="308"/>
      <c r="E16" s="308"/>
      <c r="F16" s="308"/>
      <c r="G16" s="308"/>
      <c r="H16" s="308"/>
    </row>
    <row r="17" spans="1:8" ht="15.75" x14ac:dyDescent="0.25">
      <c r="A17" s="795" t="s">
        <v>401</v>
      </c>
      <c r="B17" s="796" t="s">
        <v>402</v>
      </c>
      <c r="C17" s="798" t="s">
        <v>403</v>
      </c>
      <c r="D17" s="799" t="s">
        <v>216</v>
      </c>
      <c r="E17" s="799"/>
      <c r="F17" s="799"/>
      <c r="G17" s="799"/>
      <c r="H17" s="308"/>
    </row>
    <row r="18" spans="1:8" ht="94.5" x14ac:dyDescent="0.25">
      <c r="A18" s="795"/>
      <c r="B18" s="797"/>
      <c r="C18" s="798"/>
      <c r="D18" s="298" t="s">
        <v>404</v>
      </c>
      <c r="E18" s="298" t="s">
        <v>405</v>
      </c>
      <c r="F18" s="298" t="s">
        <v>406</v>
      </c>
      <c r="G18" s="298" t="s">
        <v>140</v>
      </c>
      <c r="H18" s="308"/>
    </row>
    <row r="19" spans="1:8" ht="15" customHeight="1" x14ac:dyDescent="0.25">
      <c r="A19" s="800" t="s">
        <v>410</v>
      </c>
      <c r="B19" s="801"/>
      <c r="C19" s="801"/>
      <c r="D19" s="801"/>
      <c r="E19" s="801"/>
      <c r="F19" s="801"/>
      <c r="G19" s="802"/>
      <c r="H19" s="308"/>
    </row>
    <row r="20" spans="1:8" ht="47.25" hidden="1" x14ac:dyDescent="0.25">
      <c r="A20" s="299">
        <v>1</v>
      </c>
      <c r="B20" s="298" t="s">
        <v>662</v>
      </c>
      <c r="C20" s="300" t="s">
        <v>408</v>
      </c>
      <c r="D20" s="298">
        <v>20</v>
      </c>
      <c r="E20" s="298">
        <v>21</v>
      </c>
      <c r="F20" s="301">
        <v>392.21</v>
      </c>
      <c r="G20" s="302">
        <f>D20*E20*F20*30%</f>
        <v>49418.459999999992</v>
      </c>
      <c r="H20" s="308"/>
    </row>
    <row r="21" spans="1:8" ht="31.5" x14ac:dyDescent="0.25">
      <c r="A21" s="299">
        <v>2</v>
      </c>
      <c r="B21" s="298" t="s">
        <v>378</v>
      </c>
      <c r="C21" s="300" t="s">
        <v>408</v>
      </c>
      <c r="D21" s="298">
        <v>10</v>
      </c>
      <c r="E21" s="298">
        <v>21</v>
      </c>
      <c r="F21" s="301">
        <v>392.21</v>
      </c>
      <c r="G21" s="302">
        <f>D21*E21*F21*30%</f>
        <v>24709.229999999996</v>
      </c>
      <c r="H21" s="308"/>
    </row>
    <row r="22" spans="1:8" ht="15.75" x14ac:dyDescent="0.25">
      <c r="A22" s="303"/>
      <c r="B22" s="305" t="s">
        <v>409</v>
      </c>
      <c r="C22" s="305" t="s">
        <v>11</v>
      </c>
      <c r="D22" s="306">
        <f>SUM(D16:D21)</f>
        <v>30</v>
      </c>
      <c r="E22" s="306" t="s">
        <v>11</v>
      </c>
      <c r="F22" s="305" t="s">
        <v>11</v>
      </c>
      <c r="G22" s="484">
        <f>G21</f>
        <v>24709.229999999996</v>
      </c>
      <c r="H22" s="308"/>
    </row>
    <row r="23" spans="1:8" x14ac:dyDescent="0.25">
      <c r="A23" s="308"/>
      <c r="B23" s="308"/>
      <c r="C23" s="308"/>
      <c r="D23" s="308"/>
      <c r="E23" s="308"/>
      <c r="F23" s="485" t="s">
        <v>169</v>
      </c>
      <c r="G23" s="486">
        <f>G15+G22</f>
        <v>74127.689999999988</v>
      </c>
      <c r="H23" s="308"/>
    </row>
    <row r="24" spans="1:8" x14ac:dyDescent="0.25">
      <c r="A24" s="650" t="s">
        <v>663</v>
      </c>
      <c r="B24" s="839"/>
      <c r="C24" s="839"/>
      <c r="D24" s="839"/>
      <c r="E24" s="839"/>
      <c r="F24" s="839"/>
      <c r="G24" s="839"/>
      <c r="H24" s="308"/>
    </row>
  </sheetData>
  <mergeCells count="13">
    <mergeCell ref="A19:G19"/>
    <mergeCell ref="A24:G24"/>
    <mergeCell ref="A3:H3"/>
    <mergeCell ref="A4:A5"/>
    <mergeCell ref="B4:B5"/>
    <mergeCell ref="C4:C5"/>
    <mergeCell ref="D4:G4"/>
    <mergeCell ref="A6:G6"/>
    <mergeCell ref="D2:F2"/>
    <mergeCell ref="A17:A18"/>
    <mergeCell ref="B17:B18"/>
    <mergeCell ref="C17:C18"/>
    <mergeCell ref="D17:G17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opLeftCell="A4" workbookViewId="0">
      <selection activeCell="A44" sqref="A44:C44"/>
    </sheetView>
  </sheetViews>
  <sheetFormatPr defaultRowHeight="15" x14ac:dyDescent="0.25"/>
  <cols>
    <col min="1" max="1" width="11.28515625" customWidth="1"/>
    <col min="2" max="2" width="23.7109375" customWidth="1"/>
    <col min="4" max="4" width="11.85546875" customWidth="1"/>
    <col min="5" max="5" width="17.7109375" customWidth="1"/>
    <col min="6" max="6" width="15.85546875" customWidth="1"/>
    <col min="7" max="7" width="15.42578125" customWidth="1"/>
    <col min="8" max="8" width="19.85546875" customWidth="1"/>
  </cols>
  <sheetData>
    <row r="1" spans="1:8" x14ac:dyDescent="0.25">
      <c r="A1" s="34"/>
      <c r="B1" s="35"/>
      <c r="C1" s="35"/>
      <c r="D1" s="35"/>
      <c r="E1" s="35"/>
      <c r="F1" s="35"/>
      <c r="G1" s="35"/>
      <c r="H1" s="35"/>
    </row>
    <row r="2" spans="1:8" x14ac:dyDescent="0.25">
      <c r="A2" s="596" t="s">
        <v>91</v>
      </c>
      <c r="B2" s="596"/>
      <c r="C2" s="596"/>
      <c r="D2" s="596"/>
      <c r="E2" s="596"/>
      <c r="F2" s="596"/>
      <c r="G2" s="596"/>
      <c r="H2" s="596"/>
    </row>
    <row r="3" spans="1:8" ht="15.75" thickBot="1" x14ac:dyDescent="0.3">
      <c r="A3" s="36"/>
      <c r="B3" s="35"/>
      <c r="C3" s="35"/>
      <c r="D3" s="35"/>
      <c r="E3" s="35"/>
      <c r="F3" s="35"/>
      <c r="G3" s="35"/>
      <c r="H3" s="35"/>
    </row>
    <row r="4" spans="1:8" ht="15.75" thickBot="1" x14ac:dyDescent="0.3">
      <c r="A4" s="554" t="s">
        <v>56</v>
      </c>
      <c r="B4" s="554" t="s">
        <v>0</v>
      </c>
      <c r="C4" s="554" t="s">
        <v>57</v>
      </c>
      <c r="D4" s="554" t="s">
        <v>58</v>
      </c>
      <c r="E4" s="556" t="s">
        <v>59</v>
      </c>
      <c r="F4" s="570"/>
      <c r="G4" s="570"/>
      <c r="H4" s="557"/>
    </row>
    <row r="5" spans="1:8" ht="24.75" customHeight="1" thickBot="1" x14ac:dyDescent="0.3">
      <c r="A5" s="566"/>
      <c r="B5" s="566"/>
      <c r="C5" s="566"/>
      <c r="D5" s="566"/>
      <c r="E5" s="17" t="s">
        <v>580</v>
      </c>
      <c r="F5" s="17" t="s">
        <v>684</v>
      </c>
      <c r="G5" s="17" t="s">
        <v>688</v>
      </c>
      <c r="H5" s="554" t="s">
        <v>4</v>
      </c>
    </row>
    <row r="6" spans="1:8" ht="39" thickBot="1" x14ac:dyDescent="0.3">
      <c r="A6" s="555"/>
      <c r="B6" s="555"/>
      <c r="C6" s="555"/>
      <c r="D6" s="555"/>
      <c r="E6" s="17" t="s">
        <v>60</v>
      </c>
      <c r="F6" s="17" t="s">
        <v>61</v>
      </c>
      <c r="G6" s="17" t="s">
        <v>62</v>
      </c>
      <c r="H6" s="555"/>
    </row>
    <row r="7" spans="1:8" ht="15.75" thickBot="1" x14ac:dyDescent="0.3">
      <c r="A7" s="18">
        <v>1</v>
      </c>
      <c r="B7" s="17">
        <v>2</v>
      </c>
      <c r="C7" s="17">
        <v>3</v>
      </c>
      <c r="D7" s="17">
        <v>4</v>
      </c>
      <c r="E7" s="17">
        <v>5</v>
      </c>
      <c r="F7" s="17">
        <v>6</v>
      </c>
      <c r="G7" s="17">
        <v>7</v>
      </c>
      <c r="H7" s="17">
        <v>8</v>
      </c>
    </row>
    <row r="8" spans="1:8" ht="39" thickBot="1" x14ac:dyDescent="0.3">
      <c r="A8" s="21">
        <v>1</v>
      </c>
      <c r="B8" s="37" t="s">
        <v>63</v>
      </c>
      <c r="C8" s="17">
        <v>26000</v>
      </c>
      <c r="D8" s="17" t="s">
        <v>11</v>
      </c>
      <c r="E8" s="56">
        <f>'раздел 1'!D64</f>
        <v>23877170.699999999</v>
      </c>
      <c r="F8" s="56">
        <f>'раздел 1'!F64</f>
        <v>22877170.43</v>
      </c>
      <c r="G8" s="56">
        <f>'раздел 1'!H64</f>
        <v>22877170.43</v>
      </c>
      <c r="H8" s="22"/>
    </row>
    <row r="9" spans="1:8" x14ac:dyDescent="0.25">
      <c r="A9" s="592" t="s">
        <v>118</v>
      </c>
      <c r="B9" s="38" t="s">
        <v>14</v>
      </c>
      <c r="C9" s="554">
        <v>26100</v>
      </c>
      <c r="D9" s="554" t="s">
        <v>11</v>
      </c>
      <c r="E9" s="595"/>
      <c r="F9" s="595"/>
      <c r="G9" s="595"/>
      <c r="H9" s="581"/>
    </row>
    <row r="10" spans="1:8" ht="341.25" customHeight="1" thickBot="1" x14ac:dyDescent="0.3">
      <c r="A10" s="593"/>
      <c r="B10" s="39" t="s">
        <v>111</v>
      </c>
      <c r="C10" s="555"/>
      <c r="D10" s="555"/>
      <c r="E10" s="594"/>
      <c r="F10" s="594"/>
      <c r="G10" s="594"/>
      <c r="H10" s="582"/>
    </row>
    <row r="11" spans="1:8" ht="115.5" thickBot="1" x14ac:dyDescent="0.3">
      <c r="A11" s="126" t="s">
        <v>119</v>
      </c>
      <c r="B11" s="39" t="s">
        <v>112</v>
      </c>
      <c r="C11" s="17">
        <v>26200</v>
      </c>
      <c r="D11" s="17" t="s">
        <v>11</v>
      </c>
      <c r="E11" s="24"/>
      <c r="F11" s="24"/>
      <c r="G11" s="24"/>
      <c r="H11" s="22"/>
    </row>
    <row r="12" spans="1:8" ht="90" thickBot="1" x14ac:dyDescent="0.3">
      <c r="A12" s="126" t="s">
        <v>120</v>
      </c>
      <c r="B12" s="39" t="s">
        <v>113</v>
      </c>
      <c r="C12" s="17">
        <v>26300</v>
      </c>
      <c r="D12" s="17" t="s">
        <v>11</v>
      </c>
      <c r="E12" s="24"/>
      <c r="F12" s="24"/>
      <c r="G12" s="24"/>
      <c r="H12" s="22"/>
    </row>
    <row r="13" spans="1:8" ht="174" customHeight="1" thickBot="1" x14ac:dyDescent="0.3">
      <c r="A13" s="126" t="s">
        <v>121</v>
      </c>
      <c r="B13" s="39" t="s">
        <v>114</v>
      </c>
      <c r="C13" s="17">
        <v>26400</v>
      </c>
      <c r="D13" s="17" t="s">
        <v>11</v>
      </c>
      <c r="E13" s="24"/>
      <c r="F13" s="24"/>
      <c r="G13" s="24"/>
      <c r="H13" s="22"/>
    </row>
    <row r="14" spans="1:8" x14ac:dyDescent="0.25">
      <c r="A14" s="592" t="s">
        <v>207</v>
      </c>
      <c r="B14" s="38" t="s">
        <v>14</v>
      </c>
      <c r="C14" s="554">
        <v>26410</v>
      </c>
      <c r="D14" s="554" t="s">
        <v>11</v>
      </c>
      <c r="E14" s="577"/>
      <c r="F14" s="577"/>
      <c r="G14" s="577"/>
      <c r="H14" s="581"/>
    </row>
    <row r="15" spans="1:8" ht="126" customHeight="1" thickBot="1" x14ac:dyDescent="0.3">
      <c r="A15" s="593"/>
      <c r="B15" s="22" t="s">
        <v>64</v>
      </c>
      <c r="C15" s="555"/>
      <c r="D15" s="555"/>
      <c r="E15" s="594"/>
      <c r="F15" s="594"/>
      <c r="G15" s="594"/>
      <c r="H15" s="582"/>
    </row>
    <row r="16" spans="1:8" x14ac:dyDescent="0.25">
      <c r="A16" s="597" t="s">
        <v>65</v>
      </c>
      <c r="B16" s="38" t="s">
        <v>14</v>
      </c>
      <c r="C16" s="554">
        <v>26411</v>
      </c>
      <c r="D16" s="554" t="s">
        <v>11</v>
      </c>
      <c r="E16" s="595"/>
      <c r="F16" s="595"/>
      <c r="G16" s="595"/>
      <c r="H16" s="581"/>
    </row>
    <row r="17" spans="1:8" ht="64.5" customHeight="1" thickBot="1" x14ac:dyDescent="0.3">
      <c r="A17" s="598"/>
      <c r="B17" s="37" t="s">
        <v>66</v>
      </c>
      <c r="C17" s="555"/>
      <c r="D17" s="555"/>
      <c r="E17" s="594"/>
      <c r="F17" s="594"/>
      <c r="G17" s="594"/>
      <c r="H17" s="582"/>
    </row>
    <row r="18" spans="1:8" ht="57.75" customHeight="1" thickBot="1" x14ac:dyDescent="0.3">
      <c r="A18" s="128" t="s">
        <v>67</v>
      </c>
      <c r="B18" s="22" t="s">
        <v>115</v>
      </c>
      <c r="C18" s="17">
        <v>26412</v>
      </c>
      <c r="D18" s="17" t="s">
        <v>11</v>
      </c>
      <c r="E18" s="24"/>
      <c r="F18" s="24"/>
      <c r="G18" s="24"/>
      <c r="H18" s="22"/>
    </row>
    <row r="19" spans="1:8" ht="114.75" customHeight="1" thickBot="1" x14ac:dyDescent="0.3">
      <c r="A19" s="127" t="s">
        <v>208</v>
      </c>
      <c r="B19" s="37" t="s">
        <v>68</v>
      </c>
      <c r="C19" s="17">
        <v>26420</v>
      </c>
      <c r="D19" s="17" t="s">
        <v>11</v>
      </c>
      <c r="E19" s="24"/>
      <c r="F19" s="24"/>
      <c r="G19" s="24"/>
      <c r="H19" s="22"/>
    </row>
    <row r="20" spans="1:8" x14ac:dyDescent="0.25">
      <c r="A20" s="597" t="s">
        <v>69</v>
      </c>
      <c r="B20" s="38" t="s">
        <v>14</v>
      </c>
      <c r="C20" s="554">
        <v>26421</v>
      </c>
      <c r="D20" s="554" t="s">
        <v>11</v>
      </c>
      <c r="E20" s="595"/>
      <c r="F20" s="595"/>
      <c r="G20" s="595"/>
      <c r="H20" s="581"/>
    </row>
    <row r="21" spans="1:8" ht="66" customHeight="1" thickBot="1" x14ac:dyDescent="0.3">
      <c r="A21" s="598"/>
      <c r="B21" s="37" t="s">
        <v>66</v>
      </c>
      <c r="C21" s="555"/>
      <c r="D21" s="555"/>
      <c r="E21" s="594"/>
      <c r="F21" s="594"/>
      <c r="G21" s="594"/>
      <c r="H21" s="582"/>
    </row>
    <row r="22" spans="1:8" ht="75" customHeight="1" thickBot="1" x14ac:dyDescent="0.3">
      <c r="A22" s="128" t="s">
        <v>70</v>
      </c>
      <c r="B22" s="22" t="s">
        <v>115</v>
      </c>
      <c r="C22" s="17">
        <v>26422</v>
      </c>
      <c r="D22" s="17" t="s">
        <v>11</v>
      </c>
      <c r="E22" s="24"/>
      <c r="F22" s="24"/>
      <c r="G22" s="24"/>
      <c r="H22" s="22"/>
    </row>
    <row r="23" spans="1:8" ht="99" customHeight="1" thickBot="1" x14ac:dyDescent="0.3">
      <c r="A23" s="127" t="s">
        <v>209</v>
      </c>
      <c r="B23" s="37" t="s">
        <v>71</v>
      </c>
      <c r="C23" s="17">
        <v>26430</v>
      </c>
      <c r="D23" s="17" t="s">
        <v>11</v>
      </c>
      <c r="E23" s="24"/>
      <c r="F23" s="24"/>
      <c r="G23" s="24"/>
      <c r="H23" s="22"/>
    </row>
    <row r="24" spans="1:8" ht="84" customHeight="1" thickBot="1" x14ac:dyDescent="0.3">
      <c r="A24" s="127" t="s">
        <v>210</v>
      </c>
      <c r="B24" s="22" t="s">
        <v>72</v>
      </c>
      <c r="C24" s="17">
        <v>26450</v>
      </c>
      <c r="D24" s="17" t="s">
        <v>11</v>
      </c>
      <c r="E24" s="55">
        <f>'раздел 1'!E34</f>
        <v>0</v>
      </c>
      <c r="F24" s="55">
        <f>'раздел 1'!G34</f>
        <v>0</v>
      </c>
      <c r="G24" s="55">
        <f>'раздел 1'!I34</f>
        <v>0</v>
      </c>
      <c r="H24" s="22"/>
    </row>
    <row r="25" spans="1:8" x14ac:dyDescent="0.25">
      <c r="A25" s="597" t="s">
        <v>73</v>
      </c>
      <c r="B25" s="38" t="s">
        <v>14</v>
      </c>
      <c r="C25" s="554">
        <v>26451</v>
      </c>
      <c r="D25" s="554" t="s">
        <v>11</v>
      </c>
      <c r="E25" s="595"/>
      <c r="F25" s="595"/>
      <c r="G25" s="595"/>
      <c r="H25" s="581"/>
    </row>
    <row r="26" spans="1:8" ht="39" thickBot="1" x14ac:dyDescent="0.3">
      <c r="A26" s="598"/>
      <c r="B26" s="37" t="s">
        <v>66</v>
      </c>
      <c r="C26" s="555"/>
      <c r="D26" s="555"/>
      <c r="E26" s="594"/>
      <c r="F26" s="594"/>
      <c r="G26" s="594"/>
      <c r="H26" s="582"/>
    </row>
    <row r="27" spans="1:8" ht="39" thickBot="1" x14ac:dyDescent="0.3">
      <c r="A27" s="128" t="s">
        <v>74</v>
      </c>
      <c r="B27" s="37" t="s">
        <v>75</v>
      </c>
      <c r="C27" s="17">
        <v>26452</v>
      </c>
      <c r="D27" s="17" t="s">
        <v>11</v>
      </c>
      <c r="E27" s="24"/>
      <c r="F27" s="24"/>
      <c r="G27" s="24"/>
      <c r="H27" s="22"/>
    </row>
    <row r="28" spans="1:8" ht="162.75" customHeight="1" thickBot="1" x14ac:dyDescent="0.3">
      <c r="A28" s="128">
        <v>2</v>
      </c>
      <c r="B28" s="22" t="s">
        <v>116</v>
      </c>
      <c r="C28" s="17">
        <v>26500</v>
      </c>
      <c r="D28" s="17" t="s">
        <v>11</v>
      </c>
      <c r="E28" s="56">
        <f>E8-E24</f>
        <v>23877170.699999999</v>
      </c>
      <c r="F28" s="56">
        <f t="shared" ref="F28:H28" si="0">F8-F24</f>
        <v>22877170.43</v>
      </c>
      <c r="G28" s="56">
        <f t="shared" si="0"/>
        <v>22877170.43</v>
      </c>
      <c r="H28" s="56">
        <f t="shared" si="0"/>
        <v>0</v>
      </c>
    </row>
    <row r="29" spans="1:8" ht="36" customHeight="1" thickBot="1" x14ac:dyDescent="0.3">
      <c r="A29" s="21"/>
      <c r="B29" s="22" t="s">
        <v>76</v>
      </c>
      <c r="C29" s="17">
        <v>26510</v>
      </c>
      <c r="D29" s="22"/>
      <c r="E29" s="24"/>
      <c r="F29" s="24"/>
      <c r="G29" s="24"/>
      <c r="H29" s="22"/>
    </row>
    <row r="30" spans="1:8" ht="167.25" customHeight="1" thickBot="1" x14ac:dyDescent="0.3">
      <c r="A30" s="21">
        <v>3</v>
      </c>
      <c r="B30" s="37" t="s">
        <v>77</v>
      </c>
      <c r="C30" s="17">
        <v>26600</v>
      </c>
      <c r="D30" s="17" t="s">
        <v>11</v>
      </c>
      <c r="E30" s="24"/>
      <c r="F30" s="24"/>
      <c r="G30" s="24"/>
      <c r="H30" s="22"/>
    </row>
    <row r="31" spans="1:8" ht="26.25" thickBot="1" x14ac:dyDescent="0.3">
      <c r="A31" s="21"/>
      <c r="B31" s="22" t="s">
        <v>76</v>
      </c>
      <c r="C31" s="17">
        <v>26610</v>
      </c>
      <c r="D31" s="22"/>
      <c r="E31" s="24"/>
      <c r="F31" s="24"/>
      <c r="G31" s="24"/>
      <c r="H31" s="22"/>
    </row>
    <row r="32" spans="1:8" x14ac:dyDescent="0.25">
      <c r="A32" s="36"/>
      <c r="B32" s="35"/>
      <c r="C32" s="35"/>
      <c r="D32" s="35"/>
      <c r="E32" s="35"/>
      <c r="F32" s="35"/>
      <c r="G32" s="35"/>
      <c r="H32" s="35"/>
    </row>
    <row r="33" spans="1:8" x14ac:dyDescent="0.25">
      <c r="A33" s="40"/>
      <c r="B33" s="40"/>
      <c r="C33" s="40"/>
      <c r="D33" s="40"/>
      <c r="E33" s="35"/>
      <c r="F33" s="35"/>
      <c r="G33" s="35"/>
      <c r="H33" s="35"/>
    </row>
    <row r="34" spans="1:8" s="3" customFormat="1" ht="84.75" customHeight="1" x14ac:dyDescent="0.25">
      <c r="A34" s="550" t="s">
        <v>686</v>
      </c>
      <c r="B34" s="550"/>
      <c r="C34" s="599" t="s">
        <v>123</v>
      </c>
      <c r="D34" s="599"/>
      <c r="E34" s="599"/>
      <c r="F34" s="599"/>
      <c r="G34" s="599"/>
      <c r="H34" s="41"/>
    </row>
    <row r="35" spans="1:8" s="3" customFormat="1" x14ac:dyDescent="0.25">
      <c r="A35" s="40" t="s">
        <v>92</v>
      </c>
      <c r="B35" s="40"/>
      <c r="C35" s="41"/>
      <c r="D35" s="41"/>
      <c r="E35" s="41"/>
      <c r="F35" s="41"/>
      <c r="G35" s="41"/>
      <c r="H35" s="41"/>
    </row>
    <row r="36" spans="1:8" s="3" customFormat="1" x14ac:dyDescent="0.25">
      <c r="A36" s="596" t="s">
        <v>93</v>
      </c>
      <c r="B36" s="596"/>
      <c r="C36" s="599" t="s">
        <v>95</v>
      </c>
      <c r="D36" s="599"/>
      <c r="E36" s="599"/>
      <c r="F36" s="599"/>
      <c r="G36" s="41"/>
      <c r="H36" s="41"/>
    </row>
    <row r="37" spans="1:8" s="3" customFormat="1" x14ac:dyDescent="0.25">
      <c r="A37" s="40" t="s">
        <v>92</v>
      </c>
      <c r="B37" s="40"/>
      <c r="C37" s="41"/>
      <c r="D37" s="41"/>
      <c r="E37" s="41"/>
      <c r="F37" s="41"/>
      <c r="G37" s="41"/>
      <c r="H37" s="41"/>
    </row>
    <row r="38" spans="1:8" s="3" customFormat="1" x14ac:dyDescent="0.25">
      <c r="A38" s="596"/>
      <c r="B38" s="596"/>
      <c r="C38" s="596"/>
      <c r="D38" s="596"/>
      <c r="E38" s="596"/>
      <c r="F38" s="596"/>
      <c r="G38" s="41"/>
      <c r="H38" s="41"/>
    </row>
    <row r="39" spans="1:8" s="3" customFormat="1" x14ac:dyDescent="0.25">
      <c r="A39" s="596" t="s">
        <v>729</v>
      </c>
      <c r="B39" s="596"/>
      <c r="C39" s="596"/>
      <c r="D39" s="596"/>
      <c r="E39" s="596"/>
      <c r="F39" s="41"/>
      <c r="G39" s="41"/>
      <c r="H39" s="41"/>
    </row>
    <row r="40" spans="1:8" s="3" customFormat="1" x14ac:dyDescent="0.25">
      <c r="A40" s="36"/>
      <c r="B40" s="41"/>
      <c r="C40" s="41"/>
      <c r="D40" s="41"/>
      <c r="E40" s="41"/>
      <c r="F40" s="41"/>
      <c r="G40" s="41"/>
      <c r="H40" s="41"/>
    </row>
    <row r="41" spans="1:8" s="3" customFormat="1" x14ac:dyDescent="0.25">
      <c r="A41" s="596" t="s">
        <v>78</v>
      </c>
      <c r="B41" s="596"/>
      <c r="C41" s="41"/>
      <c r="D41" s="41"/>
      <c r="E41" s="41"/>
      <c r="F41" s="41"/>
      <c r="G41" s="41"/>
      <c r="H41" s="41"/>
    </row>
    <row r="42" spans="1:8" s="3" customFormat="1" x14ac:dyDescent="0.25">
      <c r="A42" s="36"/>
      <c r="B42" s="41"/>
      <c r="C42" s="41"/>
      <c r="D42" s="41"/>
      <c r="E42" s="41"/>
      <c r="F42" s="41"/>
      <c r="G42" s="41"/>
      <c r="H42" s="41"/>
    </row>
    <row r="43" spans="1:8" s="3" customFormat="1" ht="55.5" customHeight="1" x14ac:dyDescent="0.25">
      <c r="A43" s="600" t="s">
        <v>735</v>
      </c>
      <c r="B43" s="600"/>
      <c r="C43" s="599" t="s">
        <v>734</v>
      </c>
      <c r="D43" s="599"/>
      <c r="E43" s="599"/>
      <c r="F43" s="599"/>
      <c r="G43" s="41"/>
      <c r="H43" s="41"/>
    </row>
    <row r="44" spans="1:8" s="3" customFormat="1" ht="46.5" customHeight="1" x14ac:dyDescent="0.25">
      <c r="A44" s="600" t="s">
        <v>212</v>
      </c>
      <c r="B44" s="600"/>
      <c r="C44" s="600"/>
      <c r="D44" s="129"/>
      <c r="E44" s="601" t="s">
        <v>211</v>
      </c>
      <c r="F44" s="601"/>
      <c r="G44" s="601"/>
      <c r="H44" s="41"/>
    </row>
    <row r="45" spans="1:8" s="3" customFormat="1" x14ac:dyDescent="0.25">
      <c r="A45" s="36"/>
      <c r="B45" s="41"/>
      <c r="C45" s="41"/>
      <c r="D45" s="41"/>
      <c r="E45" s="41"/>
      <c r="F45" s="41"/>
      <c r="G45" s="41"/>
      <c r="H45" s="41"/>
    </row>
    <row r="46" spans="1:8" s="3" customFormat="1" x14ac:dyDescent="0.25">
      <c r="A46" s="596" t="s">
        <v>730</v>
      </c>
      <c r="B46" s="596"/>
      <c r="C46" s="596"/>
      <c r="D46" s="596"/>
      <c r="E46" s="596"/>
      <c r="F46" s="41"/>
      <c r="G46" s="41"/>
      <c r="H46" s="41"/>
    </row>
    <row r="47" spans="1:8" x14ac:dyDescent="0.25">
      <c r="A47" s="2"/>
      <c r="B47" s="2"/>
      <c r="C47" s="2"/>
      <c r="D47" s="2"/>
      <c r="E47" s="2"/>
      <c r="F47" s="2"/>
      <c r="G47" s="2"/>
      <c r="H47" s="2"/>
    </row>
  </sheetData>
  <mergeCells count="54">
    <mergeCell ref="A39:E39"/>
    <mergeCell ref="A41:B41"/>
    <mergeCell ref="A43:B43"/>
    <mergeCell ref="C43:F43"/>
    <mergeCell ref="A44:C44"/>
    <mergeCell ref="E44:G44"/>
    <mergeCell ref="A34:B34"/>
    <mergeCell ref="C34:G34"/>
    <mergeCell ref="A36:B36"/>
    <mergeCell ref="C36:F36"/>
    <mergeCell ref="A38:F38"/>
    <mergeCell ref="H25:H26"/>
    <mergeCell ref="A25:A26"/>
    <mergeCell ref="C25:C26"/>
    <mergeCell ref="D25:D26"/>
    <mergeCell ref="E25:E26"/>
    <mergeCell ref="F25:F26"/>
    <mergeCell ref="G25:G26"/>
    <mergeCell ref="A46:E46"/>
    <mergeCell ref="G9:G10"/>
    <mergeCell ref="H16:H17"/>
    <mergeCell ref="A20:A21"/>
    <mergeCell ref="C20:C21"/>
    <mergeCell ref="D20:D21"/>
    <mergeCell ref="E20:E21"/>
    <mergeCell ref="F20:F21"/>
    <mergeCell ref="G20:G21"/>
    <mergeCell ref="H20:H21"/>
    <mergeCell ref="A16:A17"/>
    <mergeCell ref="C16:C17"/>
    <mergeCell ref="D16:D17"/>
    <mergeCell ref="E16:E17"/>
    <mergeCell ref="F16:F17"/>
    <mergeCell ref="G16:G17"/>
    <mergeCell ref="A2:H2"/>
    <mergeCell ref="A4:A6"/>
    <mergeCell ref="B4:B6"/>
    <mergeCell ref="C4:C6"/>
    <mergeCell ref="D4:D6"/>
    <mergeCell ref="E4:H4"/>
    <mergeCell ref="H5:H6"/>
    <mergeCell ref="H9:H10"/>
    <mergeCell ref="A14:A15"/>
    <mergeCell ref="C14:C15"/>
    <mergeCell ref="D14:D15"/>
    <mergeCell ref="E14:E15"/>
    <mergeCell ref="F14:F15"/>
    <mergeCell ref="G14:G15"/>
    <mergeCell ref="H14:H15"/>
    <mergeCell ref="C9:C10"/>
    <mergeCell ref="D9:D10"/>
    <mergeCell ref="E9:E10"/>
    <mergeCell ref="F9:F10"/>
    <mergeCell ref="A9:A10"/>
  </mergeCells>
  <hyperlinks>
    <hyperlink ref="B8" location="Par1211" display="Par1211"/>
    <hyperlink ref="B17" r:id="rId1" display="consultantplus://offline/ref=E5C71C0157D592B2878A7A4A35A7A021DC3E1A143A4BFF04146F8E1BDC0012A92A17978D91B21DFD6D7B12DF14a9R8C"/>
    <hyperlink ref="B19" r:id="rId2" display="consultantplus://offline/ref=E5C71C0157D592B2878A7A4A35A7A021DC3F1E133C40FF04146F8E1BDC0012A93817CF8392B305F73834548A1893C9F128D121B884DCaARAC"/>
    <hyperlink ref="B21" r:id="rId3" display="consultantplus://offline/ref=E5C71C0157D592B2878A7A4A35A7A021DC3E1A143A4BFF04146F8E1BDC0012A92A17978D91B21DFD6D7B12DF14a9R8C"/>
    <hyperlink ref="B23" location="Par1215" display="Par1215"/>
    <hyperlink ref="B26" r:id="rId4" display="consultantplus://offline/ref=E5C71C0157D592B2878A7A4A35A7A021DC3E1A143A4BFF04146F8E1BDC0012A92A17978D91B21DFD6D7B12DF14a9R8C"/>
    <hyperlink ref="B27" r:id="rId5" display="consultantplus://offline/ref=E5C71C0157D592B2878A7A4A35A7A021DC3F1E103647FF04146F8E1BDC0012A92A17978D91B21DFD6D7B12DF14a9R8C"/>
    <hyperlink ref="B30" r:id="rId6" display="consultantplus://offline/ref=E5C71C0157D592B2878A7A4A35A7A021DC3F1E103647FF04146F8E1BDC0012A92A17978D91B21DFD6D7B12DF14a9R8C"/>
  </hyperlinks>
  <pageMargins left="0.70866141732283472" right="0.70866141732283472" top="0.74803149606299213" bottom="0.74803149606299213" header="0.31496062992125984" footer="0.31496062992125984"/>
  <pageSetup paperSize="9" scale="50" orientation="portrait"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0"/>
  <sheetViews>
    <sheetView topLeftCell="A70" workbookViewId="0">
      <selection activeCell="B81" sqref="B81:F81"/>
    </sheetView>
  </sheetViews>
  <sheetFormatPr defaultRowHeight="15" x14ac:dyDescent="0.25"/>
  <cols>
    <col min="1" max="1" width="25.85546875" customWidth="1"/>
    <col min="2" max="2" width="15.42578125" customWidth="1"/>
    <col min="3" max="3" width="9.140625" hidden="1" customWidth="1"/>
    <col min="4" max="4" width="19.7109375" customWidth="1"/>
    <col min="5" max="5" width="16.85546875" customWidth="1"/>
    <col min="6" max="7" width="20.140625" customWidth="1"/>
    <col min="8" max="8" width="17.85546875" customWidth="1"/>
    <col min="9" max="9" width="22.140625" customWidth="1"/>
    <col min="10" max="10" width="20.85546875" customWidth="1"/>
    <col min="14" max="14" width="25.5703125" customWidth="1"/>
  </cols>
  <sheetData>
    <row r="1" spans="1:14" x14ac:dyDescent="0.25">
      <c r="A1" s="59"/>
      <c r="B1" s="59"/>
      <c r="C1" s="59"/>
      <c r="D1" s="59"/>
      <c r="E1" s="59"/>
      <c r="F1" s="59"/>
      <c r="G1" s="59"/>
      <c r="H1" s="59"/>
      <c r="I1" s="59"/>
      <c r="J1" s="59"/>
    </row>
    <row r="2" spans="1:14" ht="18.75" x14ac:dyDescent="0.25">
      <c r="A2" s="633" t="s">
        <v>367</v>
      </c>
      <c r="B2" s="633"/>
      <c r="C2" s="633"/>
      <c r="D2" s="633"/>
      <c r="E2" s="633"/>
      <c r="F2" s="633"/>
      <c r="G2" s="633"/>
      <c r="H2" s="633"/>
      <c r="I2" s="633"/>
      <c r="J2" s="633"/>
    </row>
    <row r="3" spans="1:14" ht="15.75" x14ac:dyDescent="0.25">
      <c r="A3" s="60"/>
      <c r="B3" s="61"/>
      <c r="C3" s="61"/>
      <c r="D3" s="61"/>
      <c r="E3" s="632" t="s">
        <v>239</v>
      </c>
      <c r="F3" s="632"/>
      <c r="G3" s="632"/>
      <c r="H3" s="632"/>
      <c r="I3" s="632"/>
      <c r="J3" s="632"/>
    </row>
    <row r="4" spans="1:14" ht="47.25" x14ac:dyDescent="0.25">
      <c r="A4" s="236" t="s">
        <v>124</v>
      </c>
      <c r="B4" s="237" t="s">
        <v>125</v>
      </c>
      <c r="C4" s="237"/>
      <c r="D4" s="237" t="s">
        <v>126</v>
      </c>
      <c r="E4" s="237" t="s">
        <v>127</v>
      </c>
      <c r="F4" s="238" t="s">
        <v>366</v>
      </c>
      <c r="G4" s="237"/>
      <c r="H4" s="237" t="s">
        <v>129</v>
      </c>
      <c r="I4" s="238" t="s">
        <v>130</v>
      </c>
      <c r="J4" s="238" t="s">
        <v>131</v>
      </c>
      <c r="K4" s="239"/>
    </row>
    <row r="5" spans="1:14" ht="15.75" x14ac:dyDescent="0.25">
      <c r="A5" s="244" t="s">
        <v>188</v>
      </c>
      <c r="B5" s="245">
        <v>1</v>
      </c>
      <c r="C5" s="245"/>
      <c r="D5" s="245">
        <v>88975</v>
      </c>
      <c r="E5" s="245">
        <f>D5/B5</f>
        <v>88975</v>
      </c>
      <c r="F5" s="246"/>
      <c r="G5" s="247"/>
      <c r="H5" s="247">
        <f>F5+D5*12</f>
        <v>1067700</v>
      </c>
      <c r="I5" s="125">
        <f>ROUND(H5*0.302,2)</f>
        <v>322445.40000000002</v>
      </c>
      <c r="J5" s="72">
        <f>H5+I5</f>
        <v>1390145.4</v>
      </c>
      <c r="K5" s="239"/>
    </row>
    <row r="6" spans="1:14" ht="33" customHeight="1" x14ac:dyDescent="0.25">
      <c r="A6" s="244" t="s">
        <v>189</v>
      </c>
      <c r="B6" s="245">
        <v>2</v>
      </c>
      <c r="C6" s="245"/>
      <c r="D6" s="245">
        <v>107608.86</v>
      </c>
      <c r="E6" s="245">
        <f>D6/B6</f>
        <v>53804.43</v>
      </c>
      <c r="F6" s="246"/>
      <c r="G6" s="247"/>
      <c r="H6" s="247">
        <f>F6+D6*12</f>
        <v>1291306.32</v>
      </c>
      <c r="I6" s="125">
        <f t="shared" ref="I6:I17" si="0">ROUND(H6*0.302,2)</f>
        <v>389974.51</v>
      </c>
      <c r="J6" s="72">
        <f t="shared" ref="J6:J17" si="1">H6+I6</f>
        <v>1681280.83</v>
      </c>
      <c r="K6" s="239"/>
    </row>
    <row r="7" spans="1:14" ht="33" customHeight="1" x14ac:dyDescent="0.25">
      <c r="A7" s="244" t="s">
        <v>190</v>
      </c>
      <c r="B7" s="248">
        <v>2</v>
      </c>
      <c r="C7" s="249"/>
      <c r="D7" s="245">
        <v>89893.59</v>
      </c>
      <c r="E7" s="245">
        <f>D7/B7</f>
        <v>44946.794999999998</v>
      </c>
      <c r="F7" s="246"/>
      <c r="G7" s="247"/>
      <c r="H7" s="247">
        <f>F7+D7*12</f>
        <v>1078723.08</v>
      </c>
      <c r="I7" s="125">
        <f>ROUND(H7*0.302,2)+0.02</f>
        <v>325774.39</v>
      </c>
      <c r="J7" s="72">
        <f t="shared" si="1"/>
        <v>1404497.4700000002</v>
      </c>
      <c r="K7" s="239"/>
      <c r="N7" s="14">
        <f>28512552.67-H18</f>
        <v>-2617273.5599999949</v>
      </c>
    </row>
    <row r="8" spans="1:14" ht="15.75" x14ac:dyDescent="0.25">
      <c r="A8" s="244" t="s">
        <v>191</v>
      </c>
      <c r="B8" s="250">
        <v>2</v>
      </c>
      <c r="C8" s="249"/>
      <c r="D8" s="245">
        <v>82819.08</v>
      </c>
      <c r="E8" s="245">
        <f>D8/B8</f>
        <v>41409.54</v>
      </c>
      <c r="F8" s="246"/>
      <c r="G8" s="247"/>
      <c r="H8" s="247">
        <f>F8+D8*12</f>
        <v>993828.96</v>
      </c>
      <c r="I8" s="125">
        <f t="shared" si="0"/>
        <v>300136.34999999998</v>
      </c>
      <c r="J8" s="72">
        <f t="shared" si="1"/>
        <v>1293965.31</v>
      </c>
      <c r="K8" s="239"/>
    </row>
    <row r="9" spans="1:14" ht="15.75" x14ac:dyDescent="0.25">
      <c r="A9" s="244" t="s">
        <v>192</v>
      </c>
      <c r="B9" s="250">
        <v>28.77</v>
      </c>
      <c r="C9" s="249"/>
      <c r="D9" s="245">
        <f>881000-981+35600+17</f>
        <v>915636</v>
      </c>
      <c r="E9" s="245">
        <v>72481.33</v>
      </c>
      <c r="F9" s="246">
        <f>96014.08-4403.73</f>
        <v>91610.35</v>
      </c>
      <c r="G9" s="247"/>
      <c r="H9" s="247">
        <f>F9+D9*12+1088396.76</f>
        <v>12167639.109999999</v>
      </c>
      <c r="I9" s="125">
        <f>ROUND(H9*0.302,2)</f>
        <v>3674627.01</v>
      </c>
      <c r="J9" s="72">
        <f t="shared" si="1"/>
        <v>15842266.119999999</v>
      </c>
      <c r="K9" s="239"/>
    </row>
    <row r="10" spans="1:14" ht="15.75" x14ac:dyDescent="0.25">
      <c r="A10" s="244" t="s">
        <v>194</v>
      </c>
      <c r="B10" s="250">
        <v>1</v>
      </c>
      <c r="C10" s="249"/>
      <c r="D10" s="245">
        <v>38564.93</v>
      </c>
      <c r="E10" s="245">
        <f t="shared" ref="E10:E17" si="2">D10/B10</f>
        <v>38564.93</v>
      </c>
      <c r="F10" s="246"/>
      <c r="G10" s="247"/>
      <c r="H10" s="247">
        <f t="shared" ref="H10:H17" si="3">F10+D10*12</f>
        <v>462779.16000000003</v>
      </c>
      <c r="I10" s="125">
        <f t="shared" si="0"/>
        <v>139759.31</v>
      </c>
      <c r="J10" s="72">
        <f t="shared" si="1"/>
        <v>602538.47</v>
      </c>
      <c r="K10" s="239"/>
    </row>
    <row r="11" spans="1:14" ht="15.75" x14ac:dyDescent="0.25">
      <c r="A11" s="244" t="s">
        <v>195</v>
      </c>
      <c r="B11" s="245">
        <v>1</v>
      </c>
      <c r="C11" s="245"/>
      <c r="D11" s="245">
        <v>31319</v>
      </c>
      <c r="E11" s="245">
        <f t="shared" si="2"/>
        <v>31319</v>
      </c>
      <c r="F11" s="246"/>
      <c r="G11" s="247"/>
      <c r="H11" s="247">
        <f t="shared" si="3"/>
        <v>375828</v>
      </c>
      <c r="I11" s="125">
        <f t="shared" si="0"/>
        <v>113500.06</v>
      </c>
      <c r="J11" s="72">
        <f t="shared" si="1"/>
        <v>489328.06</v>
      </c>
      <c r="K11" s="239"/>
    </row>
    <row r="12" spans="1:14" ht="65.25" customHeight="1" x14ac:dyDescent="0.25">
      <c r="A12" s="244" t="s">
        <v>196</v>
      </c>
      <c r="B12" s="245">
        <v>6</v>
      </c>
      <c r="C12" s="245"/>
      <c r="D12" s="245">
        <v>187914</v>
      </c>
      <c r="E12" s="245">
        <f t="shared" si="2"/>
        <v>31319</v>
      </c>
      <c r="F12" s="246">
        <f>D12*1.6*0.1</f>
        <v>30066.240000000005</v>
      </c>
      <c r="G12" s="247"/>
      <c r="H12" s="247">
        <f t="shared" si="3"/>
        <v>2285034.2400000002</v>
      </c>
      <c r="I12" s="125">
        <f t="shared" si="0"/>
        <v>690080.34</v>
      </c>
      <c r="J12" s="72">
        <f t="shared" si="1"/>
        <v>2975114.58</v>
      </c>
      <c r="K12" s="239"/>
    </row>
    <row r="13" spans="1:14" ht="15.75" x14ac:dyDescent="0.25">
      <c r="A13" s="244" t="s">
        <v>197</v>
      </c>
      <c r="B13" s="245">
        <v>1</v>
      </c>
      <c r="C13" s="245"/>
      <c r="D13" s="245">
        <v>31319</v>
      </c>
      <c r="E13" s="245">
        <f t="shared" si="2"/>
        <v>31319</v>
      </c>
      <c r="F13" s="246"/>
      <c r="G13" s="247"/>
      <c r="H13" s="247">
        <f t="shared" si="3"/>
        <v>375828</v>
      </c>
      <c r="I13" s="125">
        <f t="shared" si="0"/>
        <v>113500.06</v>
      </c>
      <c r="J13" s="72">
        <f t="shared" si="1"/>
        <v>489328.06</v>
      </c>
      <c r="K13" s="239"/>
    </row>
    <row r="14" spans="1:14" ht="15.75" x14ac:dyDescent="0.25">
      <c r="A14" s="244" t="s">
        <v>198</v>
      </c>
      <c r="B14" s="245">
        <v>1</v>
      </c>
      <c r="C14" s="245"/>
      <c r="D14" s="245">
        <v>31319</v>
      </c>
      <c r="E14" s="245">
        <f t="shared" si="2"/>
        <v>31319</v>
      </c>
      <c r="F14" s="246"/>
      <c r="G14" s="247"/>
      <c r="H14" s="247">
        <f t="shared" si="3"/>
        <v>375828</v>
      </c>
      <c r="I14" s="125">
        <f t="shared" si="0"/>
        <v>113500.06</v>
      </c>
      <c r="J14" s="72">
        <f t="shared" si="1"/>
        <v>489328.06</v>
      </c>
      <c r="K14" s="239"/>
    </row>
    <row r="15" spans="1:14" ht="31.5" x14ac:dyDescent="0.25">
      <c r="A15" s="244" t="s">
        <v>199</v>
      </c>
      <c r="B15" s="245">
        <v>8</v>
      </c>
      <c r="C15" s="245"/>
      <c r="D15" s="245">
        <v>250552</v>
      </c>
      <c r="E15" s="245">
        <f t="shared" si="2"/>
        <v>31319</v>
      </c>
      <c r="F15" s="246">
        <f>D15*1.6*0.1</f>
        <v>40088.320000000007</v>
      </c>
      <c r="G15" s="247"/>
      <c r="H15" s="247">
        <f t="shared" si="3"/>
        <v>3046712.32</v>
      </c>
      <c r="I15" s="125">
        <f t="shared" si="0"/>
        <v>920107.12</v>
      </c>
      <c r="J15" s="72">
        <f t="shared" si="1"/>
        <v>3966819.44</v>
      </c>
      <c r="K15" s="239"/>
    </row>
    <row r="16" spans="1:14" ht="15.75" x14ac:dyDescent="0.25">
      <c r="A16" s="244" t="s">
        <v>133</v>
      </c>
      <c r="B16" s="245">
        <v>15</v>
      </c>
      <c r="C16" s="245"/>
      <c r="D16" s="245">
        <v>469785</v>
      </c>
      <c r="E16" s="245">
        <f t="shared" si="2"/>
        <v>31319</v>
      </c>
      <c r="F16" s="246">
        <v>67003.839999999997</v>
      </c>
      <c r="G16" s="247"/>
      <c r="H16" s="247">
        <f t="shared" si="3"/>
        <v>5704423.8399999999</v>
      </c>
      <c r="I16" s="125">
        <f t="shared" si="0"/>
        <v>1722736</v>
      </c>
      <c r="J16" s="72">
        <f t="shared" si="1"/>
        <v>7427159.8399999999</v>
      </c>
      <c r="K16" s="239"/>
    </row>
    <row r="17" spans="1:11" ht="15.75" x14ac:dyDescent="0.25">
      <c r="A17" s="244" t="s">
        <v>132</v>
      </c>
      <c r="B17" s="245">
        <v>5</v>
      </c>
      <c r="C17" s="245"/>
      <c r="D17" s="245">
        <v>156595</v>
      </c>
      <c r="E17" s="245">
        <f t="shared" si="2"/>
        <v>31319</v>
      </c>
      <c r="F17" s="246">
        <f>D17*1.6*0.1</f>
        <v>25055.200000000001</v>
      </c>
      <c r="G17" s="247"/>
      <c r="H17" s="247">
        <f t="shared" si="3"/>
        <v>1904195.2</v>
      </c>
      <c r="I17" s="125">
        <f t="shared" si="0"/>
        <v>575066.94999999995</v>
      </c>
      <c r="J17" s="72">
        <f t="shared" si="1"/>
        <v>2479262.15</v>
      </c>
      <c r="K17" s="239"/>
    </row>
    <row r="18" spans="1:11" ht="15.75" x14ac:dyDescent="0.25">
      <c r="A18" s="251" t="s">
        <v>134</v>
      </c>
      <c r="B18" s="252">
        <f>SUM(B5:B17)</f>
        <v>73.77</v>
      </c>
      <c r="C18" s="252"/>
      <c r="D18" s="252">
        <f>SUM(D5:D17)</f>
        <v>2482300.46</v>
      </c>
      <c r="E18" s="252"/>
      <c r="F18" s="252">
        <f>SUM(F5:F17)</f>
        <v>253823.95000000004</v>
      </c>
      <c r="G18" s="252"/>
      <c r="H18" s="252">
        <f>SUM(H5:H17)</f>
        <v>31129826.229999997</v>
      </c>
      <c r="I18" s="252">
        <f t="shared" ref="I18:J18" si="4">SUM(I5:I17)</f>
        <v>9401207.5599999987</v>
      </c>
      <c r="J18" s="72">
        <f t="shared" si="4"/>
        <v>40531033.789999992</v>
      </c>
      <c r="K18" s="239"/>
    </row>
    <row r="19" spans="1:11" x14ac:dyDescent="0.25">
      <c r="A19" s="239"/>
      <c r="B19" s="239"/>
      <c r="C19" s="239"/>
      <c r="D19" s="239"/>
      <c r="E19" s="239"/>
      <c r="F19" s="239"/>
      <c r="G19" s="239"/>
      <c r="H19" s="239"/>
      <c r="I19" s="239"/>
      <c r="J19" s="239"/>
      <c r="K19" s="239"/>
    </row>
    <row r="20" spans="1:11" x14ac:dyDescent="0.25">
      <c r="D20" s="548"/>
      <c r="E20" s="548"/>
      <c r="F20" s="548"/>
      <c r="G20" s="548"/>
      <c r="H20" s="548"/>
      <c r="I20" s="548"/>
    </row>
    <row r="22" spans="1:11" x14ac:dyDescent="0.25">
      <c r="E22" s="548" t="s">
        <v>136</v>
      </c>
      <c r="F22" s="548"/>
      <c r="G22" s="548"/>
      <c r="H22" s="548"/>
    </row>
    <row r="27" spans="1:11" ht="18.75" x14ac:dyDescent="0.25">
      <c r="A27" s="633" t="s">
        <v>367</v>
      </c>
      <c r="B27" s="633"/>
      <c r="C27" s="633"/>
      <c r="D27" s="633"/>
      <c r="E27" s="633"/>
      <c r="F27" s="633"/>
      <c r="G27" s="633"/>
      <c r="H27" s="633"/>
      <c r="I27" s="633"/>
      <c r="J27" s="633"/>
    </row>
    <row r="28" spans="1:11" ht="15.75" x14ac:dyDescent="0.25">
      <c r="A28" s="60"/>
      <c r="B28" s="61"/>
      <c r="C28" s="61"/>
      <c r="D28" s="61"/>
      <c r="E28" s="632" t="s">
        <v>240</v>
      </c>
      <c r="F28" s="632"/>
      <c r="G28" s="632"/>
      <c r="H28" s="632"/>
      <c r="I28" s="632"/>
      <c r="J28" s="632"/>
    </row>
    <row r="29" spans="1:11" ht="47.25" x14ac:dyDescent="0.25">
      <c r="A29" s="62" t="s">
        <v>124</v>
      </c>
      <c r="B29" s="63" t="s">
        <v>125</v>
      </c>
      <c r="C29" s="63"/>
      <c r="D29" s="63" t="s">
        <v>126</v>
      </c>
      <c r="E29" s="63" t="s">
        <v>127</v>
      </c>
      <c r="F29" s="64" t="s">
        <v>128</v>
      </c>
      <c r="G29" s="63"/>
      <c r="H29" s="63" t="s">
        <v>129</v>
      </c>
      <c r="I29" s="64" t="s">
        <v>130</v>
      </c>
      <c r="J29" s="64" t="s">
        <v>131</v>
      </c>
    </row>
    <row r="30" spans="1:11" ht="15.75" x14ac:dyDescent="0.25">
      <c r="A30" s="634" t="s">
        <v>187</v>
      </c>
      <c r="B30" s="634"/>
      <c r="C30" s="65"/>
      <c r="D30" s="66"/>
      <c r="E30" s="66"/>
      <c r="F30" s="67"/>
      <c r="G30" s="68"/>
      <c r="H30" s="68"/>
      <c r="I30" s="67"/>
      <c r="J30" s="67"/>
    </row>
    <row r="31" spans="1:11" ht="15.75" x14ac:dyDescent="0.25">
      <c r="A31" s="124" t="s">
        <v>192</v>
      </c>
      <c r="B31" s="123">
        <v>1</v>
      </c>
      <c r="C31" s="73"/>
      <c r="D31" s="69">
        <v>77033</v>
      </c>
      <c r="E31" s="69">
        <f>D31/B31</f>
        <v>77033</v>
      </c>
      <c r="F31" s="70">
        <v>308313.68</v>
      </c>
      <c r="G31" s="71"/>
      <c r="H31" s="71">
        <f>F31+D31*12</f>
        <v>1232709.68</v>
      </c>
      <c r="I31" s="125">
        <f t="shared" ref="I31" si="5">ROUND(H31*0.302,2)</f>
        <v>372278.32</v>
      </c>
      <c r="J31" s="72">
        <f t="shared" ref="J31" si="6">H31+I31</f>
        <v>1604988</v>
      </c>
    </row>
    <row r="32" spans="1:11" ht="15.75" x14ac:dyDescent="0.25">
      <c r="A32" s="74" t="s">
        <v>134</v>
      </c>
      <c r="B32" s="75">
        <f>SUM(B31:B31)</f>
        <v>1</v>
      </c>
      <c r="C32" s="75"/>
      <c r="D32" s="75">
        <f>SUM(D31:D31)</f>
        <v>77033</v>
      </c>
      <c r="E32" s="75"/>
      <c r="F32" s="75">
        <f>SUM(F31:F31)</f>
        <v>308313.68</v>
      </c>
      <c r="G32" s="75"/>
      <c r="H32" s="75">
        <f>SUM(H31:H31)</f>
        <v>1232709.68</v>
      </c>
      <c r="I32" s="76">
        <f>ROUND(H32*0.302,2)</f>
        <v>372278.32</v>
      </c>
      <c r="J32" s="76">
        <f>H32+I32</f>
        <v>1604988</v>
      </c>
    </row>
    <row r="34" spans="1:13" x14ac:dyDescent="0.25">
      <c r="D34" s="548" t="s">
        <v>135</v>
      </c>
      <c r="E34" s="548"/>
      <c r="F34" s="548"/>
      <c r="G34" s="548"/>
      <c r="H34" s="548"/>
      <c r="I34" s="548"/>
    </row>
    <row r="36" spans="1:13" x14ac:dyDescent="0.25">
      <c r="E36" s="548" t="s">
        <v>136</v>
      </c>
      <c r="F36" s="548"/>
      <c r="G36" s="548"/>
      <c r="H36" s="548"/>
    </row>
    <row r="38" spans="1:13" ht="18.75" x14ac:dyDescent="0.25">
      <c r="A38" s="59"/>
      <c r="B38" s="59"/>
      <c r="C38" s="59"/>
      <c r="D38" s="269" t="s">
        <v>575</v>
      </c>
      <c r="E38" s="269"/>
      <c r="F38" s="269"/>
      <c r="G38" s="269"/>
      <c r="H38" s="269"/>
      <c r="I38" s="269"/>
      <c r="J38" s="269"/>
      <c r="K38" s="269"/>
      <c r="L38" s="269"/>
      <c r="M38" s="269"/>
    </row>
    <row r="39" spans="1:13" ht="18.75" x14ac:dyDescent="0.3">
      <c r="B39" s="91" t="s">
        <v>255</v>
      </c>
      <c r="D39" s="253"/>
      <c r="E39" s="623"/>
      <c r="F39" s="623"/>
      <c r="G39" s="623"/>
      <c r="H39" s="623"/>
    </row>
    <row r="40" spans="1:13" ht="18.75" x14ac:dyDescent="0.3">
      <c r="B40" s="88" t="s">
        <v>160</v>
      </c>
      <c r="C40" s="88"/>
      <c r="D40" s="254"/>
      <c r="E40" s="254"/>
      <c r="F40" s="253" t="s">
        <v>368</v>
      </c>
      <c r="G40" s="253"/>
    </row>
    <row r="41" spans="1:13" ht="18.75" x14ac:dyDescent="0.3">
      <c r="B41" s="91" t="s">
        <v>162</v>
      </c>
      <c r="C41" s="91"/>
      <c r="D41" s="91"/>
      <c r="E41" s="91"/>
      <c r="F41" s="255" t="s">
        <v>369</v>
      </c>
      <c r="G41" s="255"/>
      <c r="H41" s="93"/>
    </row>
    <row r="42" spans="1:13" x14ac:dyDescent="0.25">
      <c r="B42" s="624" t="s">
        <v>370</v>
      </c>
      <c r="C42" s="625"/>
      <c r="D42" s="625"/>
      <c r="E42" s="625"/>
      <c r="F42" s="625"/>
      <c r="G42" s="625"/>
      <c r="H42" s="625"/>
    </row>
    <row r="43" spans="1:13" x14ac:dyDescent="0.25">
      <c r="B43" s="626"/>
      <c r="C43" s="627"/>
      <c r="D43" s="627"/>
      <c r="E43" s="627"/>
      <c r="F43" s="627"/>
      <c r="G43" s="627"/>
      <c r="H43" s="627"/>
    </row>
    <row r="44" spans="1:13" ht="26.25" customHeight="1" x14ac:dyDescent="0.25">
      <c r="B44" s="628"/>
      <c r="C44" s="629"/>
      <c r="D44" s="629"/>
      <c r="E44" s="629"/>
      <c r="F44" s="627"/>
      <c r="G44" s="627"/>
      <c r="H44" s="627"/>
    </row>
    <row r="45" spans="1:13" ht="95.25" customHeight="1" x14ac:dyDescent="0.25">
      <c r="B45" s="219" t="s">
        <v>371</v>
      </c>
      <c r="C45" s="219" t="s">
        <v>372</v>
      </c>
      <c r="D45" s="219" t="s">
        <v>372</v>
      </c>
      <c r="E45" s="219" t="s">
        <v>373</v>
      </c>
      <c r="F45" s="221" t="s">
        <v>374</v>
      </c>
      <c r="G45" s="144"/>
      <c r="H45" s="256"/>
      <c r="I45" s="59"/>
    </row>
    <row r="46" spans="1:13" x14ac:dyDescent="0.25">
      <c r="B46" s="197">
        <v>74.569999999999993</v>
      </c>
      <c r="C46" s="169">
        <v>1897</v>
      </c>
      <c r="D46" s="169">
        <v>1897</v>
      </c>
      <c r="E46" s="169">
        <v>141459.29</v>
      </c>
      <c r="F46" s="257">
        <v>1922272.6</v>
      </c>
      <c r="G46" s="450"/>
      <c r="H46" s="258"/>
      <c r="I46" s="59"/>
    </row>
    <row r="47" spans="1:13" x14ac:dyDescent="0.25">
      <c r="A47" s="59"/>
      <c r="B47" s="259" t="s">
        <v>375</v>
      </c>
      <c r="C47" s="260"/>
      <c r="D47" s="260"/>
      <c r="E47" s="260"/>
      <c r="F47" s="261">
        <v>580526.37</v>
      </c>
      <c r="G47" s="451"/>
      <c r="H47" s="258"/>
      <c r="I47" s="59"/>
    </row>
    <row r="48" spans="1:13" x14ac:dyDescent="0.25">
      <c r="B48" s="630"/>
      <c r="C48" s="631"/>
      <c r="D48" s="631"/>
      <c r="E48" s="631"/>
      <c r="F48" s="262">
        <f>F46+F47</f>
        <v>2502798.9700000002</v>
      </c>
      <c r="G48" s="263"/>
    </row>
    <row r="49" spans="1:14" x14ac:dyDescent="0.25">
      <c r="B49" s="220"/>
      <c r="C49" s="220"/>
      <c r="D49" s="220"/>
      <c r="E49" s="220"/>
      <c r="F49" s="263"/>
      <c r="G49" s="263"/>
    </row>
    <row r="50" spans="1:14" x14ac:dyDescent="0.25">
      <c r="B50" s="548"/>
      <c r="C50" s="548"/>
      <c r="D50" s="548"/>
      <c r="E50" s="548"/>
      <c r="F50" s="548"/>
      <c r="G50" s="548"/>
      <c r="H50" s="548"/>
      <c r="I50" s="548"/>
    </row>
    <row r="52" spans="1:14" x14ac:dyDescent="0.25">
      <c r="B52" s="548" t="s">
        <v>376</v>
      </c>
      <c r="C52" s="548"/>
      <c r="D52" s="548"/>
      <c r="E52" s="548"/>
      <c r="F52" s="548"/>
      <c r="G52" s="548"/>
      <c r="H52" s="548"/>
    </row>
    <row r="55" spans="1:14" ht="18.75" x14ac:dyDescent="0.25">
      <c r="A55" s="633" t="s">
        <v>367</v>
      </c>
      <c r="B55" s="633"/>
      <c r="C55" s="633"/>
      <c r="D55" s="633"/>
      <c r="E55" s="633"/>
      <c r="F55" s="633"/>
      <c r="G55" s="633"/>
      <c r="H55" s="633"/>
      <c r="I55" s="633"/>
      <c r="J55" s="633"/>
    </row>
    <row r="56" spans="1:14" ht="15.75" x14ac:dyDescent="0.25">
      <c r="A56" s="60"/>
      <c r="B56" s="61"/>
      <c r="C56" s="61"/>
      <c r="D56" s="61"/>
      <c r="E56" s="632" t="s">
        <v>377</v>
      </c>
      <c r="F56" s="632"/>
      <c r="G56" s="632"/>
      <c r="H56" s="632"/>
      <c r="I56" s="632"/>
      <c r="J56" s="632"/>
    </row>
    <row r="57" spans="1:14" ht="47.25" x14ac:dyDescent="0.25">
      <c r="A57" s="62" t="s">
        <v>124</v>
      </c>
      <c r="B57" s="63" t="s">
        <v>125</v>
      </c>
      <c r="C57" s="63"/>
      <c r="D57" s="63" t="s">
        <v>126</v>
      </c>
      <c r="E57" s="63" t="s">
        <v>127</v>
      </c>
      <c r="F57" s="64" t="s">
        <v>128</v>
      </c>
      <c r="G57" s="63"/>
      <c r="H57" s="63" t="s">
        <v>129</v>
      </c>
      <c r="I57" s="64" t="s">
        <v>130</v>
      </c>
      <c r="J57" s="64" t="s">
        <v>131</v>
      </c>
    </row>
    <row r="58" spans="1:14" ht="15.75" x14ac:dyDescent="0.25">
      <c r="A58" s="621" t="s">
        <v>187</v>
      </c>
      <c r="B58" s="621"/>
      <c r="C58" s="240"/>
      <c r="D58" s="241"/>
      <c r="E58" s="241"/>
      <c r="F58" s="242"/>
      <c r="G58" s="243"/>
      <c r="H58" s="243"/>
      <c r="I58" s="242"/>
      <c r="J58" s="242"/>
    </row>
    <row r="59" spans="1:14" ht="15.75" x14ac:dyDescent="0.25">
      <c r="A59" s="244" t="s">
        <v>193</v>
      </c>
      <c r="B59" s="245">
        <v>0.5</v>
      </c>
      <c r="C59" s="245"/>
      <c r="D59" s="245">
        <f>23650-220.82</f>
        <v>23429.18</v>
      </c>
      <c r="E59" s="245">
        <f>D59/B59</f>
        <v>46858.36</v>
      </c>
      <c r="F59" s="246"/>
      <c r="G59" s="247"/>
      <c r="H59" s="247">
        <f>F59+D59*12</f>
        <v>281150.16000000003</v>
      </c>
      <c r="I59" s="125">
        <f>ROUND(H59*0.302,2)</f>
        <v>84907.35</v>
      </c>
      <c r="J59" s="72">
        <f>H59+I59</f>
        <v>366057.51</v>
      </c>
    </row>
    <row r="60" spans="1:14" ht="15.75" x14ac:dyDescent="0.25">
      <c r="A60" s="251" t="s">
        <v>134</v>
      </c>
      <c r="B60" s="252">
        <f>SUM(B59:B59)</f>
        <v>0.5</v>
      </c>
      <c r="C60" s="252"/>
      <c r="D60" s="252">
        <f>SUM(D59:D59)</f>
        <v>23429.18</v>
      </c>
      <c r="E60" s="252"/>
      <c r="F60" s="252">
        <f>SUM(F59:F59)</f>
        <v>0</v>
      </c>
      <c r="G60" s="252"/>
      <c r="H60" s="252">
        <f>SUM(H59:H59)</f>
        <v>281150.16000000003</v>
      </c>
      <c r="I60" s="252">
        <f t="shared" ref="I60:J60" si="7">SUM(I59:I59)</f>
        <v>84907.35</v>
      </c>
      <c r="J60" s="252">
        <f t="shared" si="7"/>
        <v>366057.51</v>
      </c>
      <c r="N60" s="14">
        <f>H59-281150.16</f>
        <v>0</v>
      </c>
    </row>
    <row r="61" spans="1:14" x14ac:dyDescent="0.25">
      <c r="A61" s="239"/>
      <c r="B61" s="239"/>
      <c r="C61" s="239"/>
      <c r="D61" s="239"/>
      <c r="E61" s="239"/>
      <c r="F61" s="239"/>
      <c r="G61" s="239"/>
      <c r="H61" s="239"/>
      <c r="I61" s="239"/>
      <c r="J61" s="239"/>
    </row>
    <row r="62" spans="1:14" x14ac:dyDescent="0.25">
      <c r="A62" s="239"/>
      <c r="B62" s="239"/>
      <c r="C62" s="239"/>
      <c r="D62" s="622" t="s">
        <v>135</v>
      </c>
      <c r="E62" s="622"/>
      <c r="F62" s="622"/>
      <c r="G62" s="622"/>
      <c r="H62" s="622"/>
      <c r="I62" s="622"/>
      <c r="J62" s="239"/>
    </row>
    <row r="64" spans="1:14" x14ac:dyDescent="0.25">
      <c r="E64" s="548" t="s">
        <v>136</v>
      </c>
      <c r="F64" s="548"/>
      <c r="G64" s="548"/>
      <c r="H64" s="548"/>
    </row>
    <row r="68" spans="1:8" ht="18.75" x14ac:dyDescent="0.3">
      <c r="A68" s="88" t="s">
        <v>160</v>
      </c>
      <c r="B68" s="88"/>
      <c r="C68" s="254"/>
      <c r="D68" s="254"/>
      <c r="E68" s="253" t="s">
        <v>398</v>
      </c>
    </row>
    <row r="69" spans="1:8" ht="18.75" x14ac:dyDescent="0.3">
      <c r="A69" s="91" t="s">
        <v>162</v>
      </c>
      <c r="B69" s="91"/>
      <c r="C69" s="91"/>
      <c r="D69" s="91"/>
      <c r="E69" s="255" t="s">
        <v>369</v>
      </c>
      <c r="F69" s="93"/>
      <c r="G69" s="59"/>
    </row>
    <row r="70" spans="1:8" x14ac:dyDescent="0.25">
      <c r="A70" s="624" t="s">
        <v>396</v>
      </c>
      <c r="B70" s="625"/>
      <c r="C70" s="625"/>
      <c r="D70" s="625"/>
      <c r="E70" s="625"/>
      <c r="F70" s="625"/>
      <c r="G70" s="445"/>
    </row>
    <row r="71" spans="1:8" x14ac:dyDescent="0.25">
      <c r="A71" s="626"/>
      <c r="B71" s="627"/>
      <c r="C71" s="627"/>
      <c r="D71" s="627"/>
      <c r="E71" s="627"/>
      <c r="F71" s="627"/>
      <c r="G71" s="445"/>
    </row>
    <row r="72" spans="1:8" x14ac:dyDescent="0.25">
      <c r="A72" s="628"/>
      <c r="B72" s="629"/>
      <c r="C72" s="629"/>
      <c r="D72" s="629"/>
      <c r="E72" s="627"/>
      <c r="F72" s="627"/>
      <c r="G72" s="445"/>
    </row>
    <row r="73" spans="1:8" x14ac:dyDescent="0.25">
      <c r="A73" s="635" t="s">
        <v>399</v>
      </c>
      <c r="B73" s="636"/>
      <c r="C73" s="636"/>
      <c r="D73" s="637"/>
      <c r="E73" s="257">
        <f>(13.7*688.7)*12-0.01</f>
        <v>113222.27</v>
      </c>
      <c r="F73" s="258"/>
      <c r="G73" s="258"/>
      <c r="H73" s="59"/>
    </row>
    <row r="74" spans="1:8" x14ac:dyDescent="0.25">
      <c r="A74" s="638" t="s">
        <v>397</v>
      </c>
      <c r="B74" s="638"/>
      <c r="C74" s="638"/>
      <c r="D74" s="638"/>
      <c r="E74" s="262">
        <f>E73*1.302-E73</f>
        <v>34193.125539999994</v>
      </c>
    </row>
    <row r="75" spans="1:8" x14ac:dyDescent="0.25">
      <c r="A75" s="639" t="s">
        <v>169</v>
      </c>
      <c r="B75" s="640"/>
      <c r="C75" s="640"/>
      <c r="D75" s="641"/>
      <c r="E75" s="291">
        <f>E73+E74</f>
        <v>147415.39554</v>
      </c>
    </row>
    <row r="76" spans="1:8" x14ac:dyDescent="0.25">
      <c r="A76" s="548" t="s">
        <v>135</v>
      </c>
      <c r="B76" s="548"/>
      <c r="C76" s="548"/>
      <c r="D76" s="548"/>
      <c r="E76" s="548"/>
      <c r="F76" s="548"/>
      <c r="G76" s="548"/>
      <c r="H76" s="548"/>
    </row>
    <row r="78" spans="1:8" x14ac:dyDescent="0.25">
      <c r="A78" s="548" t="s">
        <v>376</v>
      </c>
      <c r="B78" s="548"/>
      <c r="C78" s="548"/>
      <c r="D78" s="548"/>
      <c r="E78" s="548"/>
      <c r="F78" s="548"/>
      <c r="G78" s="442"/>
    </row>
    <row r="81" spans="1:14" x14ac:dyDescent="0.25">
      <c r="B81" s="642" t="s">
        <v>576</v>
      </c>
      <c r="C81" s="642"/>
      <c r="D81" s="642"/>
      <c r="E81" s="642"/>
      <c r="F81" s="642"/>
      <c r="G81" s="443"/>
    </row>
    <row r="82" spans="1:14" ht="18.75" x14ac:dyDescent="0.3">
      <c r="A82" s="316"/>
      <c r="B82" s="317" t="s">
        <v>421</v>
      </c>
      <c r="C82" s="317"/>
      <c r="D82" s="317"/>
      <c r="E82" s="317"/>
      <c r="F82" s="317"/>
      <c r="G82" s="317"/>
      <c r="H82" s="316"/>
      <c r="I82" s="308"/>
    </row>
    <row r="83" spans="1:14" ht="60" x14ac:dyDescent="0.25">
      <c r="A83" s="318" t="s">
        <v>164</v>
      </c>
      <c r="B83" s="318" t="s">
        <v>422</v>
      </c>
      <c r="C83" s="318" t="s">
        <v>423</v>
      </c>
      <c r="D83" s="318" t="s">
        <v>424</v>
      </c>
      <c r="E83" s="318" t="s">
        <v>425</v>
      </c>
      <c r="F83" s="319" t="s">
        <v>426</v>
      </c>
      <c r="G83" s="319" t="s">
        <v>577</v>
      </c>
      <c r="H83" s="319" t="s">
        <v>579</v>
      </c>
      <c r="I83" s="319" t="s">
        <v>427</v>
      </c>
    </row>
    <row r="84" spans="1:14" ht="15.75" x14ac:dyDescent="0.25">
      <c r="A84" s="647" t="s">
        <v>578</v>
      </c>
      <c r="B84" s="648"/>
      <c r="C84" s="648"/>
      <c r="D84" s="648"/>
      <c r="E84" s="648"/>
      <c r="F84" s="648"/>
      <c r="G84" s="648"/>
      <c r="H84" s="648"/>
      <c r="I84" s="649"/>
    </row>
    <row r="85" spans="1:14" ht="30" x14ac:dyDescent="0.25">
      <c r="A85" s="320"/>
      <c r="B85" s="321" t="s">
        <v>378</v>
      </c>
      <c r="C85" s="322"/>
      <c r="D85" s="323"/>
      <c r="E85" s="331"/>
      <c r="F85" s="324"/>
      <c r="G85" s="324"/>
      <c r="H85" s="324"/>
      <c r="I85" s="325"/>
    </row>
    <row r="86" spans="1:14" ht="31.5" x14ac:dyDescent="0.25">
      <c r="A86" s="310">
        <v>1</v>
      </c>
      <c r="B86" s="456" t="s">
        <v>428</v>
      </c>
      <c r="C86" s="310">
        <v>1</v>
      </c>
      <c r="D86" s="323">
        <v>8234</v>
      </c>
      <c r="E86" s="327">
        <v>1</v>
      </c>
      <c r="F86" s="324">
        <f>35142*E86</f>
        <v>35142</v>
      </c>
      <c r="G86" s="324">
        <f>10931.2*E86</f>
        <v>10931.2</v>
      </c>
      <c r="H86" s="324">
        <v>10612.88</v>
      </c>
      <c r="I86" s="325">
        <f>F86+G86+H86</f>
        <v>56686.079999999994</v>
      </c>
    </row>
    <row r="87" spans="1:14" ht="15.75" x14ac:dyDescent="0.25">
      <c r="A87" s="310">
        <v>2</v>
      </c>
      <c r="B87" s="326" t="s">
        <v>429</v>
      </c>
      <c r="C87" s="310">
        <v>2</v>
      </c>
      <c r="D87" s="332">
        <v>6603</v>
      </c>
      <c r="E87" s="327">
        <v>3</v>
      </c>
      <c r="F87" s="324">
        <f>35142*E87</f>
        <v>105426</v>
      </c>
      <c r="G87" s="324">
        <f>10931.2*E87</f>
        <v>32793.600000000006</v>
      </c>
      <c r="H87" s="324">
        <v>31838.65</v>
      </c>
      <c r="I87" s="325">
        <f>F87+G87+H87</f>
        <v>170058.25</v>
      </c>
    </row>
    <row r="88" spans="1:14" x14ac:dyDescent="0.25">
      <c r="A88" s="645" t="s">
        <v>430</v>
      </c>
      <c r="B88" s="646"/>
      <c r="C88" s="328">
        <v>3</v>
      </c>
      <c r="D88" s="329"/>
      <c r="E88" s="200">
        <v>3</v>
      </c>
      <c r="F88" s="330">
        <f>F86+F87</f>
        <v>140568</v>
      </c>
      <c r="G88" s="330">
        <f>G86+G87</f>
        <v>43724.800000000003</v>
      </c>
      <c r="H88" s="330">
        <f>H86+H87</f>
        <v>42451.53</v>
      </c>
      <c r="I88" s="330">
        <f>I86+I87</f>
        <v>226744.33</v>
      </c>
    </row>
    <row r="89" spans="1:14" x14ac:dyDescent="0.25">
      <c r="A89" s="335"/>
      <c r="B89" s="328"/>
      <c r="C89" s="643" t="s">
        <v>431</v>
      </c>
      <c r="D89" s="644"/>
      <c r="E89" s="336"/>
      <c r="F89" s="457"/>
      <c r="G89" s="330"/>
      <c r="H89" s="330"/>
      <c r="I89" s="340"/>
    </row>
    <row r="90" spans="1:14" x14ac:dyDescent="0.25">
      <c r="A90" s="333"/>
      <c r="B90" s="334"/>
      <c r="C90" s="337"/>
      <c r="D90" s="338"/>
      <c r="E90" s="93"/>
      <c r="F90" s="339"/>
      <c r="G90" s="330"/>
      <c r="H90" s="330"/>
      <c r="I90" s="340"/>
    </row>
    <row r="91" spans="1:14" x14ac:dyDescent="0.25">
      <c r="A91" s="308"/>
      <c r="B91" s="308"/>
      <c r="C91" s="308"/>
      <c r="D91" s="308"/>
      <c r="E91" s="308"/>
      <c r="F91" s="308"/>
      <c r="G91" s="308"/>
      <c r="H91" s="308"/>
      <c r="I91" s="308"/>
      <c r="M91" s="448"/>
      <c r="N91" s="448"/>
    </row>
    <row r="92" spans="1:14" x14ac:dyDescent="0.25">
      <c r="A92" s="650"/>
      <c r="B92" s="650"/>
      <c r="C92" s="650"/>
      <c r="D92" s="650"/>
      <c r="E92" s="650"/>
      <c r="F92" s="650"/>
      <c r="G92" s="650"/>
      <c r="H92" s="650"/>
      <c r="I92" s="342"/>
      <c r="M92" s="448"/>
      <c r="N92" s="449"/>
    </row>
    <row r="93" spans="1:14" x14ac:dyDescent="0.25">
      <c r="B93" s="548"/>
      <c r="C93" s="548"/>
      <c r="D93" s="548"/>
      <c r="E93" s="548"/>
      <c r="F93" s="548"/>
      <c r="G93" s="548"/>
      <c r="H93" s="548"/>
    </row>
    <row r="95" spans="1:14" x14ac:dyDescent="0.25">
      <c r="D95" s="548" t="s">
        <v>218</v>
      </c>
      <c r="E95" s="548"/>
      <c r="F95" s="548"/>
      <c r="G95" s="442"/>
    </row>
    <row r="97" spans="1:8" ht="22.5" customHeight="1" x14ac:dyDescent="0.25">
      <c r="A97" s="611" t="s">
        <v>471</v>
      </c>
      <c r="B97" s="612"/>
      <c r="C97" s="612"/>
      <c r="D97" s="612"/>
      <c r="E97" s="612"/>
      <c r="F97" s="612"/>
      <c r="G97" s="446"/>
    </row>
    <row r="98" spans="1:8" ht="18.75" x14ac:dyDescent="0.3">
      <c r="A98" s="368"/>
      <c r="B98" s="619" t="s">
        <v>472</v>
      </c>
      <c r="C98" s="619"/>
      <c r="D98" s="619"/>
      <c r="E98" s="619"/>
      <c r="F98" s="368"/>
      <c r="G98" s="368"/>
      <c r="H98" s="368"/>
    </row>
    <row r="99" spans="1:8" ht="47.25" x14ac:dyDescent="0.25">
      <c r="A99" s="620" t="s">
        <v>461</v>
      </c>
      <c r="B99" s="620"/>
      <c r="C99" s="369" t="s">
        <v>462</v>
      </c>
      <c r="D99" s="370" t="s">
        <v>463</v>
      </c>
      <c r="E99" s="620" t="s">
        <v>464</v>
      </c>
      <c r="F99" s="620"/>
      <c r="G99" s="447"/>
      <c r="H99" s="370" t="s">
        <v>465</v>
      </c>
    </row>
    <row r="100" spans="1:8" ht="45" x14ac:dyDescent="0.25">
      <c r="A100" s="371">
        <v>1</v>
      </c>
      <c r="B100" s="372" t="s">
        <v>466</v>
      </c>
      <c r="C100" s="373">
        <v>1</v>
      </c>
      <c r="D100" s="374">
        <v>20000</v>
      </c>
      <c r="E100" s="613">
        <f>C100*D100</f>
        <v>20000</v>
      </c>
      <c r="F100" s="614"/>
      <c r="G100" s="452"/>
      <c r="H100" s="375">
        <v>25420</v>
      </c>
    </row>
    <row r="101" spans="1:8" ht="60" x14ac:dyDescent="0.25">
      <c r="A101" s="376">
        <v>2</v>
      </c>
      <c r="B101" s="372" t="s">
        <v>467</v>
      </c>
      <c r="C101" s="373">
        <v>3</v>
      </c>
      <c r="D101" s="374">
        <v>18000</v>
      </c>
      <c r="E101" s="613">
        <f>C101*D101</f>
        <v>54000</v>
      </c>
      <c r="F101" s="614"/>
      <c r="G101" s="452"/>
      <c r="H101" s="375">
        <v>68634</v>
      </c>
    </row>
    <row r="102" spans="1:8" ht="30" x14ac:dyDescent="0.25">
      <c r="A102" s="376">
        <v>3</v>
      </c>
      <c r="B102" s="372" t="s">
        <v>468</v>
      </c>
      <c r="C102" s="373">
        <v>5</v>
      </c>
      <c r="D102" s="374">
        <v>16000</v>
      </c>
      <c r="E102" s="613">
        <f>C102*D102</f>
        <v>80000</v>
      </c>
      <c r="F102" s="614"/>
      <c r="G102" s="452"/>
      <c r="H102" s="375">
        <v>101680</v>
      </c>
    </row>
    <row r="103" spans="1:8" ht="15.75" x14ac:dyDescent="0.25">
      <c r="A103" s="377">
        <v>4</v>
      </c>
      <c r="B103" s="372" t="s">
        <v>469</v>
      </c>
      <c r="C103" s="378">
        <v>1</v>
      </c>
      <c r="D103" s="379">
        <v>15000</v>
      </c>
      <c r="E103" s="613">
        <f>C103*D103</f>
        <v>15000</v>
      </c>
      <c r="F103" s="614"/>
      <c r="G103" s="453"/>
      <c r="H103" s="380">
        <v>19065</v>
      </c>
    </row>
    <row r="104" spans="1:8" ht="30" x14ac:dyDescent="0.25">
      <c r="A104" s="377">
        <v>5</v>
      </c>
      <c r="B104" s="372" t="s">
        <v>470</v>
      </c>
      <c r="C104" s="378">
        <v>1</v>
      </c>
      <c r="D104" s="379">
        <v>13890</v>
      </c>
      <c r="E104" s="613">
        <f>C104*D104</f>
        <v>13890</v>
      </c>
      <c r="F104" s="614"/>
      <c r="G104" s="453"/>
      <c r="H104" s="380">
        <v>17412.7</v>
      </c>
    </row>
    <row r="105" spans="1:8" ht="15.75" x14ac:dyDescent="0.25">
      <c r="A105" s="615" t="s">
        <v>169</v>
      </c>
      <c r="B105" s="616"/>
      <c r="C105" s="381">
        <f>C100+C101+C102+C103+C104</f>
        <v>11</v>
      </c>
      <c r="D105" s="381" t="s">
        <v>11</v>
      </c>
      <c r="E105" s="617">
        <f>E100+E101+E102+E103+E104</f>
        <v>182890</v>
      </c>
      <c r="F105" s="618"/>
      <c r="G105" s="444"/>
      <c r="H105" s="383">
        <f>H100+H101+H102+H103+H104</f>
        <v>232211.7</v>
      </c>
    </row>
    <row r="108" spans="1:8" x14ac:dyDescent="0.25">
      <c r="B108" s="548" t="s">
        <v>473</v>
      </c>
      <c r="C108" s="548"/>
      <c r="D108" s="548"/>
      <c r="E108" s="548"/>
      <c r="F108" s="548"/>
      <c r="G108" s="548"/>
      <c r="H108" s="548"/>
    </row>
    <row r="111" spans="1:8" x14ac:dyDescent="0.25">
      <c r="A111" s="642" t="s">
        <v>538</v>
      </c>
      <c r="B111" s="642"/>
      <c r="C111" s="642"/>
      <c r="D111" s="642"/>
      <c r="E111" s="642"/>
      <c r="F111" s="642"/>
      <c r="G111" s="642"/>
      <c r="H111" s="642"/>
    </row>
    <row r="112" spans="1:8" ht="16.5" thickBot="1" x14ac:dyDescent="0.3">
      <c r="A112" s="403"/>
      <c r="B112" s="659" t="s">
        <v>471</v>
      </c>
      <c r="C112" s="659"/>
      <c r="D112" s="659"/>
      <c r="E112" s="659"/>
      <c r="F112" s="403"/>
      <c r="G112" s="403"/>
      <c r="H112" s="403"/>
    </row>
    <row r="113" spans="1:8" ht="47.25" x14ac:dyDescent="0.25">
      <c r="A113" s="660" t="s">
        <v>461</v>
      </c>
      <c r="B113" s="661"/>
      <c r="C113" s="404" t="s">
        <v>462</v>
      </c>
      <c r="D113" s="405" t="s">
        <v>463</v>
      </c>
      <c r="E113" s="662" t="s">
        <v>533</v>
      </c>
      <c r="F113" s="661"/>
      <c r="G113" s="454"/>
      <c r="H113" s="406" t="s">
        <v>464</v>
      </c>
    </row>
    <row r="114" spans="1:8" ht="15.75" x14ac:dyDescent="0.25">
      <c r="A114" s="653" t="s">
        <v>534</v>
      </c>
      <c r="B114" s="654"/>
      <c r="C114" s="378">
        <v>3</v>
      </c>
      <c r="D114" s="379">
        <v>25000</v>
      </c>
      <c r="E114" s="655">
        <f>D114*C114</f>
        <v>75000</v>
      </c>
      <c r="F114" s="656"/>
      <c r="G114" s="455"/>
      <c r="H114" s="407">
        <f>E114</f>
        <v>75000</v>
      </c>
    </row>
    <row r="115" spans="1:8" ht="15.75" x14ac:dyDescent="0.25">
      <c r="A115" s="653" t="s">
        <v>535</v>
      </c>
      <c r="B115" s="654"/>
      <c r="C115" s="378">
        <v>16</v>
      </c>
      <c r="D115" s="379">
        <v>20000</v>
      </c>
      <c r="E115" s="655">
        <f>D115*C115</f>
        <v>320000</v>
      </c>
      <c r="F115" s="656"/>
      <c r="G115" s="455"/>
      <c r="H115" s="407">
        <f>E115</f>
        <v>320000</v>
      </c>
    </row>
    <row r="116" spans="1:8" ht="15.75" x14ac:dyDescent="0.25">
      <c r="A116" s="657" t="s">
        <v>470</v>
      </c>
      <c r="B116" s="658"/>
      <c r="C116" s="408">
        <v>3</v>
      </c>
      <c r="D116" s="379">
        <v>20000</v>
      </c>
      <c r="E116" s="655">
        <f>D116*C116</f>
        <v>60000</v>
      </c>
      <c r="F116" s="656"/>
      <c r="G116" s="455"/>
      <c r="H116" s="407">
        <f>E116</f>
        <v>60000</v>
      </c>
    </row>
    <row r="117" spans="1:8" ht="15.75" x14ac:dyDescent="0.25">
      <c r="A117" s="615" t="s">
        <v>169</v>
      </c>
      <c r="B117" s="616"/>
      <c r="C117" s="382">
        <v>22</v>
      </c>
      <c r="D117" s="382" t="s">
        <v>11</v>
      </c>
      <c r="E117" s="617">
        <f>E114+E115+E116</f>
        <v>455000</v>
      </c>
      <c r="F117" s="618"/>
      <c r="G117" s="444"/>
      <c r="H117" s="383">
        <f>SUM(H114:H116)</f>
        <v>455000</v>
      </c>
    </row>
    <row r="118" spans="1:8" x14ac:dyDescent="0.25">
      <c r="A118" s="630"/>
      <c r="B118" s="651"/>
      <c r="C118" s="132"/>
      <c r="D118" s="132"/>
      <c r="E118" s="652" t="s">
        <v>536</v>
      </c>
      <c r="F118" s="652"/>
      <c r="G118" s="441"/>
      <c r="H118" s="409">
        <f>H117*1.271</f>
        <v>578305</v>
      </c>
    </row>
    <row r="121" spans="1:8" x14ac:dyDescent="0.25">
      <c r="A121" s="548" t="s">
        <v>537</v>
      </c>
      <c r="B121" s="548"/>
      <c r="C121" s="548"/>
      <c r="D121" s="548"/>
      <c r="E121" s="548"/>
      <c r="F121" s="548"/>
      <c r="G121" s="548"/>
      <c r="H121" s="548"/>
    </row>
    <row r="129" spans="1:8" ht="18.75" x14ac:dyDescent="0.3">
      <c r="A129" s="610" t="s">
        <v>255</v>
      </c>
      <c r="B129" s="610"/>
      <c r="C129" s="610"/>
      <c r="D129" s="610"/>
      <c r="E129" s="440" t="s">
        <v>568</v>
      </c>
      <c r="F129" s="440"/>
      <c r="G129" s="440"/>
      <c r="H129" s="440"/>
    </row>
    <row r="130" spans="1:8" ht="18.75" x14ac:dyDescent="0.3">
      <c r="A130" s="88" t="s">
        <v>160</v>
      </c>
      <c r="B130" s="88"/>
      <c r="C130" s="254" t="s">
        <v>564</v>
      </c>
      <c r="D130" s="254"/>
      <c r="E130" s="254"/>
      <c r="F130" s="147"/>
      <c r="G130" s="147"/>
    </row>
    <row r="131" spans="1:8" ht="18.75" x14ac:dyDescent="0.3">
      <c r="A131" s="91" t="s">
        <v>162</v>
      </c>
      <c r="B131" s="91"/>
      <c r="C131" s="91"/>
      <c r="D131" s="255" t="s">
        <v>369</v>
      </c>
      <c r="E131" s="93"/>
      <c r="F131" s="147"/>
      <c r="G131" s="147"/>
    </row>
    <row r="132" spans="1:8" x14ac:dyDescent="0.25">
      <c r="A132" s="602" t="s">
        <v>570</v>
      </c>
      <c r="B132" s="603"/>
      <c r="C132" s="603"/>
      <c r="D132" s="603"/>
      <c r="E132" s="603"/>
      <c r="F132" s="432"/>
      <c r="G132" s="433"/>
    </row>
    <row r="133" spans="1:8" x14ac:dyDescent="0.25">
      <c r="A133" s="604"/>
      <c r="B133" s="605"/>
      <c r="C133" s="605"/>
      <c r="D133" s="605"/>
      <c r="E133" s="605"/>
      <c r="F133" s="433"/>
      <c r="G133" s="433"/>
    </row>
    <row r="134" spans="1:8" ht="79.5" customHeight="1" x14ac:dyDescent="0.25">
      <c r="A134" s="606"/>
      <c r="B134" s="607"/>
      <c r="C134" s="607"/>
      <c r="D134" s="607"/>
      <c r="E134" s="607"/>
      <c r="F134" s="434"/>
      <c r="G134" s="433"/>
    </row>
    <row r="135" spans="1:8" ht="60" x14ac:dyDescent="0.25">
      <c r="A135" s="431" t="s">
        <v>569</v>
      </c>
      <c r="B135" s="435" t="s">
        <v>565</v>
      </c>
      <c r="C135" s="436"/>
      <c r="D135" s="430"/>
      <c r="E135" s="437">
        <v>1913069.23</v>
      </c>
      <c r="F135" s="147"/>
      <c r="G135" s="147"/>
    </row>
    <row r="136" spans="1:8" x14ac:dyDescent="0.25">
      <c r="A136" s="608" t="s">
        <v>566</v>
      </c>
      <c r="B136" s="609"/>
      <c r="C136" s="609"/>
      <c r="D136" s="438"/>
      <c r="E136" s="393">
        <v>577746.91</v>
      </c>
      <c r="F136" s="147"/>
      <c r="G136" s="147"/>
    </row>
    <row r="137" spans="1:8" x14ac:dyDescent="0.25">
      <c r="A137" s="608" t="s">
        <v>169</v>
      </c>
      <c r="B137" s="609"/>
      <c r="C137" s="609"/>
      <c r="D137" s="438"/>
      <c r="E137" s="439">
        <f>E135+E136</f>
        <v>2490816.14</v>
      </c>
      <c r="F137" s="147"/>
      <c r="G137" s="147"/>
    </row>
    <row r="138" spans="1:8" x14ac:dyDescent="0.25">
      <c r="A138" s="146"/>
      <c r="B138" s="147"/>
      <c r="C138" s="147"/>
      <c r="D138" s="147"/>
      <c r="E138" s="147"/>
      <c r="F138" s="147"/>
      <c r="G138" s="147"/>
    </row>
    <row r="140" spans="1:8" x14ac:dyDescent="0.25">
      <c r="B140" t="s">
        <v>567</v>
      </c>
      <c r="E140" t="s">
        <v>571</v>
      </c>
    </row>
  </sheetData>
  <mergeCells count="63">
    <mergeCell ref="A118:B118"/>
    <mergeCell ref="E118:F118"/>
    <mergeCell ref="A121:H121"/>
    <mergeCell ref="A111:H111"/>
    <mergeCell ref="A115:B115"/>
    <mergeCell ref="E115:F115"/>
    <mergeCell ref="A116:B116"/>
    <mergeCell ref="E116:F116"/>
    <mergeCell ref="A117:B117"/>
    <mergeCell ref="E117:F117"/>
    <mergeCell ref="B112:E112"/>
    <mergeCell ref="A113:B113"/>
    <mergeCell ref="E113:F113"/>
    <mergeCell ref="A114:B114"/>
    <mergeCell ref="E114:F114"/>
    <mergeCell ref="B81:F81"/>
    <mergeCell ref="B93:H93"/>
    <mergeCell ref="D95:F95"/>
    <mergeCell ref="C89:D89"/>
    <mergeCell ref="A88:B88"/>
    <mergeCell ref="A84:I84"/>
    <mergeCell ref="A92:H92"/>
    <mergeCell ref="A78:F78"/>
    <mergeCell ref="A70:F72"/>
    <mergeCell ref="A73:D73"/>
    <mergeCell ref="A74:D74"/>
    <mergeCell ref="A75:D75"/>
    <mergeCell ref="A76:H76"/>
    <mergeCell ref="E28:J28"/>
    <mergeCell ref="A30:B30"/>
    <mergeCell ref="D34:I34"/>
    <mergeCell ref="E36:H36"/>
    <mergeCell ref="A55:J55"/>
    <mergeCell ref="A2:J2"/>
    <mergeCell ref="E3:J3"/>
    <mergeCell ref="D20:I20"/>
    <mergeCell ref="E22:H22"/>
    <mergeCell ref="A27:J27"/>
    <mergeCell ref="A58:B58"/>
    <mergeCell ref="D62:I62"/>
    <mergeCell ref="E64:H64"/>
    <mergeCell ref="E39:H39"/>
    <mergeCell ref="B42:H44"/>
    <mergeCell ref="B48:E48"/>
    <mergeCell ref="B50:I50"/>
    <mergeCell ref="B52:H52"/>
    <mergeCell ref="E56:J56"/>
    <mergeCell ref="A132:E134"/>
    <mergeCell ref="A136:C136"/>
    <mergeCell ref="A137:C137"/>
    <mergeCell ref="A129:D129"/>
    <mergeCell ref="A97:F97"/>
    <mergeCell ref="B108:H108"/>
    <mergeCell ref="E102:F102"/>
    <mergeCell ref="E103:F103"/>
    <mergeCell ref="E104:F104"/>
    <mergeCell ref="A105:B105"/>
    <mergeCell ref="E105:F105"/>
    <mergeCell ref="B98:E98"/>
    <mergeCell ref="A99:B99"/>
    <mergeCell ref="E99:F99"/>
    <mergeCell ref="E100:F100"/>
    <mergeCell ref="E101:F101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L9" sqref="K9:L9"/>
    </sheetView>
  </sheetViews>
  <sheetFormatPr defaultRowHeight="15" x14ac:dyDescent="0.25"/>
  <cols>
    <col min="1" max="1" width="26.85546875" customWidth="1"/>
    <col min="2" max="2" width="20.42578125" customWidth="1"/>
    <col min="3" max="3" width="19.7109375" customWidth="1"/>
    <col min="4" max="4" width="21" customWidth="1"/>
    <col min="5" max="5" width="34.7109375" customWidth="1"/>
  </cols>
  <sheetData>
    <row r="1" spans="1:5" ht="15.75" x14ac:dyDescent="0.25">
      <c r="A1" s="663" t="s">
        <v>137</v>
      </c>
      <c r="B1" s="663"/>
      <c r="C1" s="663"/>
      <c r="D1" s="663"/>
      <c r="E1" s="663"/>
    </row>
    <row r="2" spans="1:5" ht="39" customHeight="1" x14ac:dyDescent="0.25">
      <c r="A2" s="663" t="s">
        <v>138</v>
      </c>
      <c r="B2" s="663"/>
      <c r="C2" s="663"/>
      <c r="D2" s="663"/>
      <c r="E2" s="663"/>
    </row>
    <row r="3" spans="1:5" ht="15.75" thickBot="1" x14ac:dyDescent="0.3">
      <c r="B3" s="549" t="s">
        <v>139</v>
      </c>
      <c r="C3" s="549"/>
      <c r="D3" s="549"/>
    </row>
    <row r="4" spans="1:5" ht="16.5" thickBot="1" x14ac:dyDescent="0.3">
      <c r="A4" s="664" t="s">
        <v>0</v>
      </c>
      <c r="B4" s="664" t="s">
        <v>1</v>
      </c>
      <c r="C4" s="667" t="s">
        <v>140</v>
      </c>
      <c r="D4" s="668"/>
      <c r="E4" s="669"/>
    </row>
    <row r="5" spans="1:5" ht="16.5" thickBot="1" x14ac:dyDescent="0.3">
      <c r="A5" s="665"/>
      <c r="B5" s="665"/>
      <c r="C5" s="77" t="s">
        <v>79</v>
      </c>
      <c r="D5" s="77" t="s">
        <v>80</v>
      </c>
      <c r="E5" s="77" t="s">
        <v>81</v>
      </c>
    </row>
    <row r="6" spans="1:5" ht="32.25" thickBot="1" x14ac:dyDescent="0.3">
      <c r="A6" s="666"/>
      <c r="B6" s="666"/>
      <c r="C6" s="77" t="s">
        <v>60</v>
      </c>
      <c r="D6" s="77" t="s">
        <v>61</v>
      </c>
      <c r="E6" s="77" t="s">
        <v>62</v>
      </c>
    </row>
    <row r="7" spans="1:5" ht="16.5" thickBot="1" x14ac:dyDescent="0.3">
      <c r="A7" s="78">
        <v>1</v>
      </c>
      <c r="B7" s="77">
        <v>2</v>
      </c>
      <c r="C7" s="77">
        <v>3</v>
      </c>
      <c r="D7" s="77">
        <v>4</v>
      </c>
      <c r="E7" s="77">
        <v>5</v>
      </c>
    </row>
    <row r="8" spans="1:5" ht="93" customHeight="1" thickBot="1" x14ac:dyDescent="0.3">
      <c r="A8" s="79" t="s">
        <v>141</v>
      </c>
      <c r="B8" s="77">
        <v>100</v>
      </c>
      <c r="C8" s="80"/>
      <c r="D8" s="80"/>
      <c r="E8" s="80"/>
    </row>
    <row r="9" spans="1:5" ht="110.25" customHeight="1" thickBot="1" x14ac:dyDescent="0.3">
      <c r="A9" s="79" t="s">
        <v>142</v>
      </c>
      <c r="B9" s="77">
        <v>200</v>
      </c>
      <c r="C9" s="80"/>
      <c r="D9" s="80"/>
      <c r="E9" s="80"/>
    </row>
    <row r="10" spans="1:5" ht="66.75" customHeight="1" thickBot="1" x14ac:dyDescent="0.3">
      <c r="A10" s="79" t="s">
        <v>143</v>
      </c>
      <c r="B10" s="77">
        <v>300</v>
      </c>
      <c r="C10" s="81">
        <v>9297992.4700000007</v>
      </c>
      <c r="D10" s="81"/>
      <c r="E10" s="81"/>
    </row>
    <row r="11" spans="1:5" ht="96.75" customHeight="1" thickBot="1" x14ac:dyDescent="0.3">
      <c r="A11" s="79" t="s">
        <v>144</v>
      </c>
      <c r="B11" s="77">
        <v>400</v>
      </c>
      <c r="C11" s="81"/>
      <c r="D11" s="81"/>
      <c r="E11" s="81"/>
    </row>
    <row r="12" spans="1:5" ht="125.25" customHeight="1" thickBot="1" x14ac:dyDescent="0.3">
      <c r="A12" s="79" t="s">
        <v>145</v>
      </c>
      <c r="B12" s="77">
        <v>500</v>
      </c>
      <c r="C12" s="81"/>
      <c r="D12" s="81"/>
      <c r="E12" s="81"/>
    </row>
    <row r="13" spans="1:5" ht="110.25" customHeight="1" thickBot="1" x14ac:dyDescent="0.3">
      <c r="A13" s="79" t="s">
        <v>146</v>
      </c>
      <c r="B13" s="77">
        <v>600</v>
      </c>
      <c r="C13" s="81">
        <f>C10</f>
        <v>9297992.4700000007</v>
      </c>
      <c r="D13" s="81"/>
      <c r="E13" s="81"/>
    </row>
    <row r="15" spans="1:5" x14ac:dyDescent="0.25">
      <c r="B15" s="548" t="s">
        <v>147</v>
      </c>
      <c r="C15" s="548"/>
      <c r="D15" s="548"/>
      <c r="E15" s="548"/>
    </row>
    <row r="17" spans="3:3" x14ac:dyDescent="0.25">
      <c r="C17" t="s">
        <v>148</v>
      </c>
    </row>
  </sheetData>
  <mergeCells count="7">
    <mergeCell ref="B15:E15"/>
    <mergeCell ref="A1:E1"/>
    <mergeCell ref="A2:E2"/>
    <mergeCell ref="B3:D3"/>
    <mergeCell ref="A4:A6"/>
    <mergeCell ref="B4:B6"/>
    <mergeCell ref="C4:E4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workbookViewId="0">
      <selection activeCell="L15" sqref="L15"/>
    </sheetView>
  </sheetViews>
  <sheetFormatPr defaultRowHeight="15" x14ac:dyDescent="0.25"/>
  <cols>
    <col min="12" max="12" width="15.42578125" customWidth="1"/>
    <col min="13" max="13" width="15.28515625" customWidth="1"/>
    <col min="14" max="15" width="14.85546875" customWidth="1"/>
  </cols>
  <sheetData>
    <row r="1" spans="1:14" ht="15.75" x14ac:dyDescent="0.25">
      <c r="A1" s="663" t="s">
        <v>149</v>
      </c>
      <c r="B1" s="670"/>
      <c r="C1" s="670"/>
      <c r="D1" s="670"/>
      <c r="E1" s="670"/>
      <c r="F1" s="670"/>
      <c r="G1" s="670"/>
      <c r="H1" s="670"/>
      <c r="I1" s="670"/>
      <c r="J1" s="670"/>
      <c r="K1" s="670"/>
      <c r="L1" s="670"/>
      <c r="M1" s="670"/>
      <c r="N1" s="670"/>
    </row>
    <row r="2" spans="1:14" x14ac:dyDescent="0.25">
      <c r="F2" s="671" t="s">
        <v>150</v>
      </c>
      <c r="G2" s="671"/>
      <c r="H2" s="671"/>
      <c r="I2" s="671"/>
      <c r="J2" s="671"/>
      <c r="K2" s="671"/>
      <c r="L2" s="671"/>
    </row>
    <row r="3" spans="1:14" ht="15.75" x14ac:dyDescent="0.25">
      <c r="A3" s="672" t="s">
        <v>151</v>
      </c>
      <c r="B3" s="672" t="s">
        <v>1</v>
      </c>
      <c r="C3" s="672" t="s">
        <v>152</v>
      </c>
      <c r="D3" s="672"/>
      <c r="E3" s="672"/>
      <c r="F3" s="672" t="s">
        <v>153</v>
      </c>
      <c r="G3" s="672"/>
      <c r="H3" s="672"/>
      <c r="I3" s="672" t="s">
        <v>154</v>
      </c>
      <c r="J3" s="672"/>
      <c r="K3" s="672"/>
      <c r="L3" s="672" t="s">
        <v>140</v>
      </c>
      <c r="M3" s="672"/>
      <c r="N3" s="672"/>
    </row>
    <row r="4" spans="1:14" ht="31.5" x14ac:dyDescent="0.25">
      <c r="A4" s="672"/>
      <c r="B4" s="672"/>
      <c r="C4" s="82" t="s">
        <v>79</v>
      </c>
      <c r="D4" s="82" t="s">
        <v>80</v>
      </c>
      <c r="E4" s="82" t="s">
        <v>81</v>
      </c>
      <c r="F4" s="82" t="s">
        <v>79</v>
      </c>
      <c r="G4" s="82" t="s">
        <v>80</v>
      </c>
      <c r="H4" s="82" t="s">
        <v>81</v>
      </c>
      <c r="I4" s="82" t="s">
        <v>79</v>
      </c>
      <c r="J4" s="82" t="s">
        <v>80</v>
      </c>
      <c r="K4" s="82" t="s">
        <v>81</v>
      </c>
      <c r="L4" s="82" t="s">
        <v>79</v>
      </c>
      <c r="M4" s="82" t="s">
        <v>80</v>
      </c>
      <c r="N4" s="82" t="s">
        <v>81</v>
      </c>
    </row>
    <row r="5" spans="1:14" ht="75" x14ac:dyDescent="0.25">
      <c r="A5" s="672"/>
      <c r="B5" s="672"/>
      <c r="C5" s="58" t="s">
        <v>60</v>
      </c>
      <c r="D5" s="58" t="s">
        <v>61</v>
      </c>
      <c r="E5" s="58" t="s">
        <v>62</v>
      </c>
      <c r="F5" s="58" t="s">
        <v>60</v>
      </c>
      <c r="G5" s="58" t="s">
        <v>61</v>
      </c>
      <c r="H5" s="58" t="s">
        <v>62</v>
      </c>
      <c r="I5" s="58" t="s">
        <v>60</v>
      </c>
      <c r="J5" s="58" t="s">
        <v>61</v>
      </c>
      <c r="K5" s="58" t="s">
        <v>62</v>
      </c>
      <c r="L5" s="58" t="s">
        <v>60</v>
      </c>
      <c r="M5" s="58" t="s">
        <v>61</v>
      </c>
      <c r="N5" s="82" t="s">
        <v>62</v>
      </c>
    </row>
    <row r="6" spans="1:14" ht="15.75" x14ac:dyDescent="0.25">
      <c r="A6" s="82">
        <v>1</v>
      </c>
      <c r="B6" s="82">
        <v>2</v>
      </c>
      <c r="C6" s="82">
        <v>3</v>
      </c>
      <c r="D6" s="82">
        <v>4</v>
      </c>
      <c r="E6" s="82">
        <v>5</v>
      </c>
      <c r="F6" s="82">
        <v>6</v>
      </c>
      <c r="G6" s="82">
        <v>7</v>
      </c>
      <c r="H6" s="82">
        <v>8</v>
      </c>
      <c r="I6" s="82">
        <v>9</v>
      </c>
      <c r="J6" s="82">
        <v>10</v>
      </c>
      <c r="K6" s="82">
        <v>11</v>
      </c>
      <c r="L6" s="82">
        <v>12</v>
      </c>
      <c r="M6" s="82">
        <v>13</v>
      </c>
      <c r="N6" s="82">
        <v>14</v>
      </c>
    </row>
    <row r="7" spans="1:14" ht="94.5" x14ac:dyDescent="0.25">
      <c r="A7" s="83" t="s">
        <v>155</v>
      </c>
      <c r="B7" s="82"/>
      <c r="C7" s="83">
        <v>2</v>
      </c>
      <c r="D7" s="83">
        <v>2</v>
      </c>
      <c r="E7" s="83">
        <v>2</v>
      </c>
      <c r="F7" s="83">
        <v>12</v>
      </c>
      <c r="G7" s="83">
        <v>12</v>
      </c>
      <c r="H7" s="83">
        <v>12</v>
      </c>
      <c r="I7" s="84">
        <v>75</v>
      </c>
      <c r="J7" s="84">
        <v>75</v>
      </c>
      <c r="K7" s="84">
        <v>75</v>
      </c>
      <c r="L7" s="84">
        <f>C7*F7*I7</f>
        <v>1800</v>
      </c>
      <c r="M7" s="84">
        <f t="shared" ref="M7:N7" si="0">D7*G7*J7</f>
        <v>1800</v>
      </c>
      <c r="N7" s="84">
        <f t="shared" si="0"/>
        <v>1800</v>
      </c>
    </row>
    <row r="8" spans="1:14" ht="15.75" x14ac:dyDescent="0.25">
      <c r="A8" s="83" t="s">
        <v>134</v>
      </c>
      <c r="B8" s="82">
        <v>9000</v>
      </c>
      <c r="C8" s="82" t="s">
        <v>11</v>
      </c>
      <c r="D8" s="82" t="s">
        <v>11</v>
      </c>
      <c r="E8" s="82" t="s">
        <v>11</v>
      </c>
      <c r="F8" s="82" t="s">
        <v>11</v>
      </c>
      <c r="G8" s="82" t="s">
        <v>11</v>
      </c>
      <c r="H8" s="82" t="s">
        <v>11</v>
      </c>
      <c r="I8" s="82" t="s">
        <v>11</v>
      </c>
      <c r="J8" s="82" t="s">
        <v>11</v>
      </c>
      <c r="K8" s="82" t="s">
        <v>11</v>
      </c>
      <c r="L8" s="84">
        <f>L7</f>
        <v>1800</v>
      </c>
      <c r="M8" s="84">
        <f t="shared" ref="M8:N8" si="1">M7</f>
        <v>1800</v>
      </c>
      <c r="N8" s="84">
        <f t="shared" si="1"/>
        <v>1800</v>
      </c>
    </row>
    <row r="10" spans="1:14" x14ac:dyDescent="0.25">
      <c r="B10" s="85" t="s">
        <v>156</v>
      </c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</row>
    <row r="11" spans="1:14" x14ac:dyDescent="0.25">
      <c r="B11" s="85" t="s">
        <v>157</v>
      </c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</row>
  </sheetData>
  <mergeCells count="8">
    <mergeCell ref="A1:N1"/>
    <mergeCell ref="F2:L2"/>
    <mergeCell ref="A3:A5"/>
    <mergeCell ref="B3:B5"/>
    <mergeCell ref="C3:E3"/>
    <mergeCell ref="F3:H3"/>
    <mergeCell ref="I3:K3"/>
    <mergeCell ref="L3:N3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46" workbookViewId="0">
      <selection activeCell="C46" sqref="C46"/>
    </sheetView>
  </sheetViews>
  <sheetFormatPr defaultRowHeight="15" x14ac:dyDescent="0.25"/>
  <cols>
    <col min="2" max="2" width="15.140625" customWidth="1"/>
    <col min="3" max="3" width="10.85546875" bestFit="1" customWidth="1"/>
    <col min="4" max="4" width="13.85546875" customWidth="1"/>
    <col min="5" max="5" width="23.5703125" customWidth="1"/>
    <col min="6" max="6" width="32.5703125" customWidth="1"/>
  </cols>
  <sheetData>
    <row r="1" spans="1:6" x14ac:dyDescent="0.25">
      <c r="A1" s="86"/>
      <c r="B1" s="678" t="s">
        <v>158</v>
      </c>
      <c r="C1" s="678"/>
      <c r="D1" s="678"/>
      <c r="E1" s="678"/>
      <c r="F1" s="678"/>
    </row>
    <row r="2" spans="1:6" ht="30" customHeight="1" x14ac:dyDescent="0.25">
      <c r="A2" s="86"/>
      <c r="B2" s="678"/>
      <c r="C2" s="678"/>
      <c r="D2" s="678"/>
      <c r="E2" s="678"/>
      <c r="F2" s="678"/>
    </row>
    <row r="3" spans="1:6" ht="18.75" x14ac:dyDescent="0.3">
      <c r="A3" s="86"/>
      <c r="B3" s="87"/>
      <c r="C3" s="87"/>
      <c r="D3" s="87"/>
      <c r="E3" s="87"/>
      <c r="F3" s="87"/>
    </row>
    <row r="5" spans="1:6" ht="35.25" customHeight="1" x14ac:dyDescent="0.3">
      <c r="A5" s="88" t="s">
        <v>159</v>
      </c>
      <c r="B5" s="88"/>
      <c r="C5" s="88"/>
      <c r="D5" s="673" t="s">
        <v>201</v>
      </c>
      <c r="E5" s="673"/>
      <c r="F5" s="89"/>
    </row>
    <row r="6" spans="1:6" ht="39.75" customHeight="1" x14ac:dyDescent="0.3">
      <c r="A6" s="90" t="s">
        <v>160</v>
      </c>
      <c r="B6" s="88"/>
      <c r="C6" s="88"/>
      <c r="D6" s="674" t="s">
        <v>161</v>
      </c>
      <c r="E6" s="674"/>
      <c r="F6" s="674"/>
    </row>
    <row r="7" spans="1:6" ht="28.5" customHeight="1" x14ac:dyDescent="0.3">
      <c r="A7" s="91" t="s">
        <v>162</v>
      </c>
      <c r="B7" s="91"/>
      <c r="C7" s="91"/>
      <c r="D7" s="92" t="s">
        <v>163</v>
      </c>
      <c r="E7" s="93"/>
      <c r="F7" s="93"/>
    </row>
    <row r="8" spans="1:6" ht="23.25" customHeight="1" x14ac:dyDescent="0.3">
      <c r="A8" s="94"/>
      <c r="B8" s="95"/>
      <c r="C8" s="95"/>
      <c r="D8" s="677" t="s">
        <v>200</v>
      </c>
      <c r="E8" s="677"/>
      <c r="F8" s="95"/>
    </row>
    <row r="9" spans="1:6" ht="18.75" x14ac:dyDescent="0.3">
      <c r="A9" s="94"/>
      <c r="B9" s="95"/>
      <c r="C9" s="95"/>
      <c r="D9" s="95"/>
      <c r="E9" s="95"/>
      <c r="F9" s="95"/>
    </row>
    <row r="10" spans="1:6" ht="90" x14ac:dyDescent="0.25">
      <c r="A10" s="96" t="s">
        <v>164</v>
      </c>
      <c r="B10" s="96" t="s">
        <v>151</v>
      </c>
      <c r="C10" s="96" t="s">
        <v>165</v>
      </c>
      <c r="D10" s="96" t="s">
        <v>166</v>
      </c>
      <c r="E10" s="96" t="s">
        <v>167</v>
      </c>
      <c r="F10" s="96" t="s">
        <v>168</v>
      </c>
    </row>
    <row r="11" spans="1:6" x14ac:dyDescent="0.25">
      <c r="A11" s="58">
        <v>1</v>
      </c>
      <c r="B11" s="58">
        <v>2</v>
      </c>
      <c r="C11" s="58">
        <v>3</v>
      </c>
      <c r="D11" s="58">
        <v>4</v>
      </c>
      <c r="E11" s="58">
        <v>5</v>
      </c>
      <c r="F11" s="58">
        <v>6</v>
      </c>
    </row>
    <row r="12" spans="1:6" ht="45" customHeight="1" x14ac:dyDescent="0.25">
      <c r="A12" s="97">
        <v>1</v>
      </c>
      <c r="B12" s="97" t="s">
        <v>202</v>
      </c>
      <c r="C12" s="98">
        <v>450</v>
      </c>
      <c r="D12" s="97">
        <v>18</v>
      </c>
      <c r="E12" s="97">
        <v>10</v>
      </c>
      <c r="F12" s="99">
        <f>C12*D12*E12</f>
        <v>81000</v>
      </c>
    </row>
    <row r="13" spans="1:6" ht="95.25" customHeight="1" x14ac:dyDescent="0.25">
      <c r="A13" s="218"/>
      <c r="B13" s="218" t="s">
        <v>263</v>
      </c>
      <c r="C13" s="98">
        <v>135</v>
      </c>
      <c r="D13" s="218">
        <v>4</v>
      </c>
      <c r="E13" s="218">
        <v>4</v>
      </c>
      <c r="F13" s="99">
        <f>C13*D13*E13+90</f>
        <v>2250</v>
      </c>
    </row>
    <row r="14" spans="1:6" x14ac:dyDescent="0.25">
      <c r="A14" s="675" t="s">
        <v>169</v>
      </c>
      <c r="B14" s="676"/>
      <c r="C14" s="97"/>
      <c r="D14" s="97"/>
      <c r="E14" s="97"/>
      <c r="F14" s="100">
        <f>SUM(F12:F13)</f>
        <v>83250</v>
      </c>
    </row>
    <row r="16" spans="1:6" x14ac:dyDescent="0.25">
      <c r="C16" s="548" t="s">
        <v>245</v>
      </c>
      <c r="D16" s="548"/>
      <c r="E16" s="548"/>
    </row>
    <row r="17" spans="1:6" x14ac:dyDescent="0.25">
      <c r="C17" s="548"/>
      <c r="D17" s="548"/>
      <c r="E17" s="548"/>
    </row>
    <row r="18" spans="1:6" x14ac:dyDescent="0.25">
      <c r="D18" s="548" t="s">
        <v>206</v>
      </c>
      <c r="E18" s="548"/>
    </row>
    <row r="19" spans="1:6" x14ac:dyDescent="0.25">
      <c r="A19" s="86"/>
      <c r="B19" s="678" t="s">
        <v>158</v>
      </c>
      <c r="C19" s="678"/>
      <c r="D19" s="678"/>
      <c r="E19" s="678"/>
      <c r="F19" s="678"/>
    </row>
    <row r="20" spans="1:6" ht="31.5" customHeight="1" x14ac:dyDescent="0.25">
      <c r="A20" s="86"/>
      <c r="B20" s="678"/>
      <c r="C20" s="678"/>
      <c r="D20" s="678"/>
      <c r="E20" s="678"/>
      <c r="F20" s="678"/>
    </row>
    <row r="21" spans="1:6" ht="18.75" x14ac:dyDescent="0.3">
      <c r="A21" s="86"/>
      <c r="B21" s="87"/>
      <c r="C21" s="87"/>
      <c r="D21" s="87"/>
      <c r="E21" s="87"/>
      <c r="F21" s="87"/>
    </row>
    <row r="23" spans="1:6" ht="18.75" x14ac:dyDescent="0.3">
      <c r="A23" s="88" t="s">
        <v>159</v>
      </c>
      <c r="B23" s="88"/>
      <c r="C23" s="88"/>
      <c r="D23" s="673" t="s">
        <v>201</v>
      </c>
      <c r="E23" s="673"/>
      <c r="F23" s="89" t="s">
        <v>583</v>
      </c>
    </row>
    <row r="24" spans="1:6" ht="18.75" x14ac:dyDescent="0.3">
      <c r="A24" s="90" t="s">
        <v>160</v>
      </c>
      <c r="B24" s="88"/>
      <c r="C24" s="88"/>
      <c r="D24" s="674" t="s">
        <v>161</v>
      </c>
      <c r="E24" s="674"/>
      <c r="F24" s="674"/>
    </row>
    <row r="25" spans="1:6" ht="18.75" x14ac:dyDescent="0.3">
      <c r="A25" s="91" t="s">
        <v>162</v>
      </c>
      <c r="B25" s="91"/>
      <c r="C25" s="91"/>
      <c r="D25" s="92" t="s">
        <v>163</v>
      </c>
      <c r="E25" s="93"/>
      <c r="F25" s="93"/>
    </row>
    <row r="26" spans="1:6" ht="18.75" x14ac:dyDescent="0.3">
      <c r="A26" s="94"/>
      <c r="B26" s="95"/>
      <c r="C26" s="95"/>
      <c r="D26" s="677" t="s">
        <v>200</v>
      </c>
      <c r="E26" s="677"/>
      <c r="F26" s="95"/>
    </row>
    <row r="27" spans="1:6" ht="18.75" x14ac:dyDescent="0.3">
      <c r="A27" s="94"/>
      <c r="B27" s="95"/>
      <c r="C27" s="95"/>
      <c r="D27" s="95"/>
      <c r="E27" s="95"/>
      <c r="F27" s="95"/>
    </row>
    <row r="28" spans="1:6" ht="30" customHeight="1" x14ac:dyDescent="0.25">
      <c r="A28" s="96" t="s">
        <v>164</v>
      </c>
      <c r="B28" s="679" t="s">
        <v>151</v>
      </c>
      <c r="C28" s="680"/>
      <c r="D28" s="680"/>
      <c r="E28" s="681"/>
      <c r="F28" s="96" t="s">
        <v>219</v>
      </c>
    </row>
    <row r="29" spans="1:6" x14ac:dyDescent="0.25">
      <c r="A29" s="130">
        <v>1</v>
      </c>
      <c r="B29" s="682" t="s">
        <v>217</v>
      </c>
      <c r="C29" s="683"/>
      <c r="D29" s="683"/>
      <c r="E29" s="684"/>
      <c r="F29" s="137">
        <v>1242000</v>
      </c>
    </row>
    <row r="30" spans="1:6" x14ac:dyDescent="0.25">
      <c r="A30" s="682" t="s">
        <v>169</v>
      </c>
      <c r="B30" s="683"/>
      <c r="C30" s="683"/>
      <c r="D30" s="683"/>
      <c r="E30" s="684"/>
      <c r="F30" s="100">
        <f>F29</f>
        <v>1242000</v>
      </c>
    </row>
    <row r="33" spans="1:6" x14ac:dyDescent="0.25">
      <c r="D33" s="548" t="s">
        <v>218</v>
      </c>
      <c r="E33" s="548"/>
      <c r="F33" s="548"/>
    </row>
    <row r="37" spans="1:6" ht="18.75" x14ac:dyDescent="0.3">
      <c r="A37" s="88" t="s">
        <v>159</v>
      </c>
      <c r="B37" s="88"/>
      <c r="C37" s="88"/>
      <c r="D37" s="673" t="s">
        <v>201</v>
      </c>
      <c r="E37" s="673"/>
      <c r="F37" s="89"/>
    </row>
    <row r="38" spans="1:6" ht="18.75" x14ac:dyDescent="0.3">
      <c r="A38" s="90" t="s">
        <v>160</v>
      </c>
      <c r="B38" s="88"/>
      <c r="C38" s="88"/>
      <c r="D38" s="674" t="s">
        <v>261</v>
      </c>
      <c r="E38" s="674"/>
      <c r="F38" s="674"/>
    </row>
    <row r="39" spans="1:6" ht="18.75" x14ac:dyDescent="0.3">
      <c r="A39" s="91" t="s">
        <v>162</v>
      </c>
      <c r="B39" s="91"/>
      <c r="C39" s="91"/>
      <c r="D39" s="92" t="s">
        <v>163</v>
      </c>
      <c r="E39" s="93"/>
      <c r="F39" s="93"/>
    </row>
    <row r="40" spans="1:6" ht="18.75" x14ac:dyDescent="0.3">
      <c r="A40" s="94"/>
      <c r="B40" s="95"/>
      <c r="C40" s="95"/>
      <c r="D40" s="677" t="s">
        <v>264</v>
      </c>
      <c r="E40" s="677"/>
      <c r="F40" s="95"/>
    </row>
    <row r="41" spans="1:6" ht="18.75" x14ac:dyDescent="0.3">
      <c r="A41" s="94"/>
      <c r="B41" s="95"/>
      <c r="C41" s="95"/>
      <c r="D41" s="95"/>
      <c r="E41" s="95"/>
      <c r="F41" s="95"/>
    </row>
    <row r="42" spans="1:6" ht="90" x14ac:dyDescent="0.25">
      <c r="A42" s="157" t="s">
        <v>164</v>
      </c>
      <c r="B42" s="157" t="s">
        <v>151</v>
      </c>
      <c r="C42" s="157" t="s">
        <v>165</v>
      </c>
      <c r="D42" s="157" t="s">
        <v>166</v>
      </c>
      <c r="E42" s="157" t="s">
        <v>167</v>
      </c>
      <c r="F42" s="157" t="s">
        <v>168</v>
      </c>
    </row>
    <row r="43" spans="1:6" x14ac:dyDescent="0.25">
      <c r="A43" s="141">
        <v>1</v>
      </c>
      <c r="B43" s="141">
        <v>2</v>
      </c>
      <c r="C43" s="141">
        <v>3</v>
      </c>
      <c r="D43" s="141">
        <v>4</v>
      </c>
      <c r="E43" s="141">
        <v>5</v>
      </c>
      <c r="F43" s="141">
        <v>6</v>
      </c>
    </row>
    <row r="44" spans="1:6" x14ac:dyDescent="0.25">
      <c r="A44" s="148">
        <v>1</v>
      </c>
      <c r="B44" s="148" t="s">
        <v>262</v>
      </c>
      <c r="C44" s="98">
        <v>1000</v>
      </c>
      <c r="D44" s="148">
        <v>10</v>
      </c>
      <c r="E44" s="148">
        <v>14</v>
      </c>
      <c r="F44" s="99">
        <f>C44*D44*E44</f>
        <v>140000</v>
      </c>
    </row>
    <row r="45" spans="1:6" ht="90" x14ac:dyDescent="0.25">
      <c r="A45" s="148">
        <v>2</v>
      </c>
      <c r="B45" s="148" t="s">
        <v>263</v>
      </c>
      <c r="C45" s="98">
        <v>135</v>
      </c>
      <c r="D45" s="148">
        <v>10</v>
      </c>
      <c r="E45" s="148">
        <v>14</v>
      </c>
      <c r="F45" s="99">
        <f>C45*D45*E45</f>
        <v>18900</v>
      </c>
    </row>
    <row r="46" spans="1:6" x14ac:dyDescent="0.25">
      <c r="A46" s="267">
        <v>3</v>
      </c>
      <c r="B46" s="266" t="s">
        <v>383</v>
      </c>
      <c r="C46" s="98">
        <v>7200</v>
      </c>
      <c r="D46" s="267">
        <v>5</v>
      </c>
      <c r="E46" s="267">
        <v>14</v>
      </c>
      <c r="F46" s="99">
        <f>C46*D46*E46-2100</f>
        <v>501900</v>
      </c>
    </row>
    <row r="47" spans="1:6" x14ac:dyDescent="0.25">
      <c r="A47" s="267">
        <v>4</v>
      </c>
      <c r="B47" s="266" t="s">
        <v>382</v>
      </c>
      <c r="C47" s="98">
        <v>450</v>
      </c>
      <c r="D47" s="267">
        <v>10</v>
      </c>
      <c r="E47" s="267">
        <v>9</v>
      </c>
      <c r="F47" s="99">
        <f>C47*D47*E47</f>
        <v>40500</v>
      </c>
    </row>
    <row r="48" spans="1:6" x14ac:dyDescent="0.25">
      <c r="A48" s="675" t="s">
        <v>169</v>
      </c>
      <c r="B48" s="676"/>
      <c r="C48" s="148"/>
      <c r="D48" s="148"/>
      <c r="E48" s="148"/>
      <c r="F48" s="100">
        <f>SUM(F44:F47)</f>
        <v>701300</v>
      </c>
    </row>
    <row r="51" spans="2:6" x14ac:dyDescent="0.25">
      <c r="B51" s="548" t="s">
        <v>386</v>
      </c>
      <c r="C51" s="548"/>
      <c r="D51" s="548"/>
      <c r="E51" s="548"/>
      <c r="F51" s="548"/>
    </row>
    <row r="53" spans="2:6" x14ac:dyDescent="0.25">
      <c r="D53" s="548"/>
      <c r="E53" s="548"/>
      <c r="F53" s="548"/>
    </row>
  </sheetData>
  <mergeCells count="22">
    <mergeCell ref="C17:E17"/>
    <mergeCell ref="C16:E16"/>
    <mergeCell ref="D18:E18"/>
    <mergeCell ref="B1:F2"/>
    <mergeCell ref="D5:E5"/>
    <mergeCell ref="D6:F6"/>
    <mergeCell ref="A14:B14"/>
    <mergeCell ref="D8:E8"/>
    <mergeCell ref="D33:F33"/>
    <mergeCell ref="B19:F20"/>
    <mergeCell ref="D23:E23"/>
    <mergeCell ref="D24:F24"/>
    <mergeCell ref="D26:E26"/>
    <mergeCell ref="B28:E28"/>
    <mergeCell ref="B29:E29"/>
    <mergeCell ref="A30:E30"/>
    <mergeCell ref="D53:F53"/>
    <mergeCell ref="D37:E37"/>
    <mergeCell ref="D38:F38"/>
    <mergeCell ref="A48:B48"/>
    <mergeCell ref="D40:E40"/>
    <mergeCell ref="B51:F51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4"/>
  <sheetViews>
    <sheetView workbookViewId="0">
      <selection activeCell="A2" sqref="A2"/>
    </sheetView>
  </sheetViews>
  <sheetFormatPr defaultRowHeight="15" x14ac:dyDescent="0.25"/>
  <cols>
    <col min="1" max="1" width="17.28515625" customWidth="1"/>
    <col min="2" max="2" width="18.42578125" customWidth="1"/>
    <col min="4" max="4" width="15.140625" customWidth="1"/>
    <col min="6" max="6" width="13.85546875" customWidth="1"/>
    <col min="7" max="7" width="10.7109375" customWidth="1"/>
    <col min="8" max="8" width="13" customWidth="1"/>
    <col min="9" max="9" width="15.28515625" customWidth="1"/>
    <col min="10" max="10" width="14.28515625" customWidth="1"/>
    <col min="11" max="11" width="13.28515625" customWidth="1"/>
    <col min="12" max="12" width="14.42578125" customWidth="1"/>
    <col min="13" max="13" width="16" customWidth="1"/>
    <col min="14" max="14" width="18" customWidth="1"/>
  </cols>
  <sheetData>
    <row r="2" spans="1:15" ht="15.75" customHeight="1" x14ac:dyDescent="0.25">
      <c r="B2" s="663" t="s">
        <v>170</v>
      </c>
      <c r="C2" s="663"/>
      <c r="D2" s="663"/>
      <c r="E2" s="663"/>
      <c r="F2" s="663"/>
      <c r="G2" s="663"/>
      <c r="H2" s="663"/>
      <c r="I2" s="283"/>
      <c r="J2" s="283"/>
      <c r="K2" s="283"/>
      <c r="L2" s="283"/>
      <c r="M2" s="283"/>
      <c r="N2" s="283"/>
      <c r="O2" s="283"/>
    </row>
    <row r="3" spans="1:15" x14ac:dyDescent="0.25">
      <c r="B3" s="688" t="s">
        <v>691</v>
      </c>
      <c r="C3" s="688"/>
      <c r="F3" t="s">
        <v>171</v>
      </c>
      <c r="G3" s="94"/>
      <c r="H3" s="284" t="s">
        <v>690</v>
      </c>
      <c r="I3" s="284"/>
      <c r="J3" s="284"/>
    </row>
    <row r="4" spans="1:15" ht="110.25" x14ac:dyDescent="0.25">
      <c r="A4" s="286" t="s">
        <v>343</v>
      </c>
      <c r="B4" s="287" t="s">
        <v>387</v>
      </c>
      <c r="C4" s="287" t="s">
        <v>388</v>
      </c>
      <c r="D4" s="287" t="s">
        <v>389</v>
      </c>
      <c r="E4" s="287" t="s">
        <v>390</v>
      </c>
      <c r="F4" s="288" t="s">
        <v>391</v>
      </c>
      <c r="G4" s="288" t="s">
        <v>392</v>
      </c>
      <c r="H4" s="288" t="s">
        <v>393</v>
      </c>
      <c r="I4" s="289" t="s">
        <v>394</v>
      </c>
      <c r="J4" s="290" t="s">
        <v>395</v>
      </c>
    </row>
    <row r="5" spans="1:15" ht="15.75" customHeight="1" x14ac:dyDescent="0.25">
      <c r="A5" s="685" t="s">
        <v>378</v>
      </c>
      <c r="B5" s="689">
        <f>F11+H11+I11</f>
        <v>222000</v>
      </c>
      <c r="C5" s="270"/>
      <c r="D5" s="271"/>
      <c r="E5" s="272">
        <v>3</v>
      </c>
      <c r="F5" s="273"/>
      <c r="G5" s="273"/>
      <c r="H5" s="273">
        <f>8000*12</f>
        <v>96000</v>
      </c>
      <c r="I5" s="274"/>
      <c r="J5" s="275"/>
    </row>
    <row r="6" spans="1:15" ht="94.5" x14ac:dyDescent="0.25">
      <c r="A6" s="686"/>
      <c r="B6" s="690"/>
      <c r="C6" s="276" t="s">
        <v>379</v>
      </c>
      <c r="D6" s="277">
        <v>1116.75</v>
      </c>
      <c r="E6" s="272">
        <v>2</v>
      </c>
      <c r="F6" s="273"/>
      <c r="G6" s="273"/>
      <c r="H6" s="278"/>
      <c r="I6" s="274"/>
      <c r="J6" s="275"/>
    </row>
    <row r="7" spans="1:15" ht="31.5" x14ac:dyDescent="0.25">
      <c r="A7" s="686"/>
      <c r="B7" s="690"/>
      <c r="C7" s="279" t="s">
        <v>380</v>
      </c>
      <c r="D7" s="277">
        <v>1153.57</v>
      </c>
      <c r="E7" s="272">
        <v>2</v>
      </c>
      <c r="F7" s="273"/>
      <c r="G7" s="273"/>
      <c r="H7" s="278"/>
      <c r="I7" s="274"/>
      <c r="J7" s="275"/>
    </row>
    <row r="8" spans="1:15" ht="94.5" x14ac:dyDescent="0.25">
      <c r="A8" s="686"/>
      <c r="B8" s="690"/>
      <c r="C8" s="276" t="s">
        <v>379</v>
      </c>
      <c r="D8" s="277">
        <v>1129.02</v>
      </c>
      <c r="E8" s="272">
        <v>4</v>
      </c>
      <c r="F8" s="273"/>
      <c r="G8" s="273"/>
      <c r="H8" s="278"/>
      <c r="I8" s="274"/>
      <c r="J8" s="275"/>
    </row>
    <row r="9" spans="1:15" ht="31.5" x14ac:dyDescent="0.25">
      <c r="A9" s="686"/>
      <c r="B9" s="690"/>
      <c r="C9" s="279" t="s">
        <v>380</v>
      </c>
      <c r="D9" s="277">
        <v>343.62</v>
      </c>
      <c r="E9" s="272">
        <v>4</v>
      </c>
      <c r="F9" s="273"/>
      <c r="G9" s="273"/>
      <c r="H9" s="278"/>
      <c r="I9" s="274"/>
      <c r="J9" s="275"/>
    </row>
    <row r="10" spans="1:15" ht="63" x14ac:dyDescent="0.25">
      <c r="A10" s="687"/>
      <c r="B10" s="691"/>
      <c r="C10" s="280" t="s">
        <v>381</v>
      </c>
      <c r="D10" s="281">
        <v>85.9</v>
      </c>
      <c r="E10" s="282">
        <v>2</v>
      </c>
      <c r="F10" s="278"/>
      <c r="G10" s="273"/>
      <c r="H10" s="278"/>
      <c r="I10" s="274"/>
      <c r="J10" s="275"/>
    </row>
    <row r="11" spans="1:15" ht="15.75" x14ac:dyDescent="0.25">
      <c r="A11" s="487" t="s">
        <v>287</v>
      </c>
      <c r="B11" s="488"/>
      <c r="C11" s="489"/>
      <c r="D11" s="490"/>
      <c r="E11" s="491"/>
      <c r="F11" s="492">
        <f>SUM(F6:F10)</f>
        <v>0</v>
      </c>
      <c r="G11" s="493"/>
      <c r="H11" s="492">
        <v>222000</v>
      </c>
      <c r="I11" s="493"/>
      <c r="J11" s="494"/>
    </row>
    <row r="14" spans="1:15" x14ac:dyDescent="0.25">
      <c r="C14" s="548" t="s">
        <v>148</v>
      </c>
      <c r="D14" s="548"/>
      <c r="E14" s="548"/>
      <c r="F14" s="548"/>
      <c r="G14" s="548"/>
      <c r="H14" s="548"/>
    </row>
  </sheetData>
  <mergeCells count="5">
    <mergeCell ref="A5:A10"/>
    <mergeCell ref="B2:H2"/>
    <mergeCell ref="C14:H14"/>
    <mergeCell ref="B3:C3"/>
    <mergeCell ref="B5:B10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topLeftCell="A29" workbookViewId="0">
      <selection sqref="A1:E1"/>
    </sheetView>
  </sheetViews>
  <sheetFormatPr defaultRowHeight="15" x14ac:dyDescent="0.25"/>
  <cols>
    <col min="1" max="1" width="19.28515625" customWidth="1"/>
    <col min="2" max="2" width="22.7109375" customWidth="1"/>
    <col min="3" max="3" width="24.42578125" customWidth="1"/>
    <col min="4" max="4" width="14.42578125" customWidth="1"/>
    <col min="5" max="5" width="14.28515625" customWidth="1"/>
  </cols>
  <sheetData>
    <row r="1" spans="1:5" ht="67.5" customHeight="1" x14ac:dyDescent="0.25">
      <c r="A1" s="692" t="s">
        <v>697</v>
      </c>
      <c r="B1" s="693"/>
      <c r="C1" s="693"/>
      <c r="D1" s="693"/>
      <c r="E1" s="693"/>
    </row>
    <row r="2" spans="1:5" ht="15.75" x14ac:dyDescent="0.25">
      <c r="A2" s="663" t="s">
        <v>172</v>
      </c>
      <c r="B2" s="670"/>
      <c r="C2" s="670"/>
      <c r="D2" s="670"/>
      <c r="E2" s="670"/>
    </row>
    <row r="3" spans="1:5" x14ac:dyDescent="0.25">
      <c r="A3" s="671" t="s">
        <v>711</v>
      </c>
      <c r="B3" s="671"/>
      <c r="C3" s="671"/>
      <c r="D3" s="671"/>
      <c r="E3" s="671"/>
    </row>
    <row r="4" spans="1:5" ht="31.5" customHeight="1" x14ac:dyDescent="0.25">
      <c r="A4" s="672" t="s">
        <v>151</v>
      </c>
      <c r="B4" s="672" t="s">
        <v>1</v>
      </c>
      <c r="C4" s="519" t="s">
        <v>173</v>
      </c>
      <c r="D4" s="519" t="s">
        <v>710</v>
      </c>
      <c r="E4" s="519" t="s">
        <v>134</v>
      </c>
    </row>
    <row r="5" spans="1:5" ht="15.75" x14ac:dyDescent="0.25">
      <c r="A5" s="672"/>
      <c r="B5" s="672"/>
      <c r="C5" s="82">
        <v>2025</v>
      </c>
      <c r="D5" s="82" t="s">
        <v>580</v>
      </c>
      <c r="E5" s="82" t="s">
        <v>580</v>
      </c>
    </row>
    <row r="6" spans="1:5" ht="47.25" x14ac:dyDescent="0.25">
      <c r="A6" s="672"/>
      <c r="B6" s="672"/>
      <c r="C6" s="82" t="s">
        <v>60</v>
      </c>
      <c r="D6" s="82" t="s">
        <v>62</v>
      </c>
      <c r="E6" s="82" t="s">
        <v>62</v>
      </c>
    </row>
    <row r="7" spans="1:5" ht="15.75" x14ac:dyDescent="0.25">
      <c r="A7" s="82">
        <v>1</v>
      </c>
      <c r="B7" s="82">
        <v>2</v>
      </c>
      <c r="C7" s="82">
        <v>3</v>
      </c>
      <c r="D7" s="82">
        <v>8</v>
      </c>
      <c r="E7" s="82">
        <v>11</v>
      </c>
    </row>
    <row r="8" spans="1:5" ht="81.75" customHeight="1" x14ac:dyDescent="0.25">
      <c r="A8" s="83" t="s">
        <v>666</v>
      </c>
      <c r="B8" s="82"/>
      <c r="C8" s="83">
        <v>1</v>
      </c>
      <c r="D8" s="84">
        <v>25000</v>
      </c>
      <c r="E8" s="84">
        <v>25000</v>
      </c>
    </row>
    <row r="9" spans="1:5" ht="81.75" customHeight="1" x14ac:dyDescent="0.25">
      <c r="A9" s="97" t="s">
        <v>667</v>
      </c>
      <c r="B9" s="82"/>
      <c r="C9" s="83"/>
      <c r="D9" s="84">
        <v>30000</v>
      </c>
      <c r="E9" s="84">
        <v>30000</v>
      </c>
    </row>
    <row r="10" spans="1:5" ht="81.75" customHeight="1" x14ac:dyDescent="0.25">
      <c r="A10" s="97" t="s">
        <v>204</v>
      </c>
      <c r="B10" s="82"/>
      <c r="C10" s="83">
        <v>2</v>
      </c>
      <c r="D10" s="84">
        <v>225600</v>
      </c>
      <c r="E10" s="84">
        <v>225600</v>
      </c>
    </row>
    <row r="11" spans="1:5" ht="15.75" x14ac:dyDescent="0.25">
      <c r="A11" s="83"/>
      <c r="B11" s="82">
        <v>9000</v>
      </c>
      <c r="C11" s="82" t="s">
        <v>11</v>
      </c>
      <c r="D11" s="101" t="s">
        <v>11</v>
      </c>
      <c r="E11" s="84">
        <f>E8+E9+E10</f>
        <v>280600</v>
      </c>
    </row>
    <row r="13" spans="1:5" x14ac:dyDescent="0.25">
      <c r="D13" s="518"/>
    </row>
    <row r="17" spans="1:5" ht="15" customHeight="1" x14ac:dyDescent="0.25">
      <c r="A17" s="678" t="s">
        <v>158</v>
      </c>
      <c r="B17" s="678"/>
      <c r="C17" s="678"/>
      <c r="D17" s="678"/>
    </row>
    <row r="18" spans="1:5" ht="15" customHeight="1" x14ac:dyDescent="0.25">
      <c r="A18" s="678"/>
      <c r="B18" s="678"/>
      <c r="C18" s="678"/>
      <c r="D18" s="678"/>
    </row>
    <row r="19" spans="1:5" ht="18.75" customHeight="1" x14ac:dyDescent="0.25">
      <c r="A19" s="678"/>
      <c r="B19" s="678"/>
      <c r="C19" s="678"/>
      <c r="D19" s="678"/>
    </row>
    <row r="21" spans="1:5" ht="18.75" x14ac:dyDescent="0.3">
      <c r="A21" s="88" t="s">
        <v>159</v>
      </c>
      <c r="B21" s="88"/>
      <c r="C21" s="88"/>
    </row>
    <row r="22" spans="1:5" ht="18.75" customHeight="1" x14ac:dyDescent="0.3">
      <c r="A22" s="90" t="s">
        <v>160</v>
      </c>
      <c r="B22" s="88"/>
      <c r="C22" s="88"/>
    </row>
    <row r="23" spans="1:5" ht="18.75" x14ac:dyDescent="0.3">
      <c r="A23" s="91" t="s">
        <v>162</v>
      </c>
      <c r="B23" s="91"/>
      <c r="C23" s="91"/>
    </row>
    <row r="24" spans="1:5" ht="18.75" customHeight="1" x14ac:dyDescent="0.25">
      <c r="A24" s="671" t="s">
        <v>711</v>
      </c>
      <c r="B24" s="671"/>
      <c r="C24" s="671"/>
      <c r="D24" s="284"/>
      <c r="E24" s="284"/>
    </row>
    <row r="25" spans="1:5" ht="18.75" x14ac:dyDescent="0.3">
      <c r="A25" s="94"/>
      <c r="B25" s="95"/>
      <c r="C25" s="95"/>
    </row>
    <row r="26" spans="1:5" ht="45" x14ac:dyDescent="0.25">
      <c r="A26" s="268" t="s">
        <v>164</v>
      </c>
      <c r="B26" s="268" t="s">
        <v>151</v>
      </c>
      <c r="C26" s="268" t="s">
        <v>165</v>
      </c>
    </row>
    <row r="27" spans="1:5" x14ac:dyDescent="0.25">
      <c r="A27" s="265">
        <v>1</v>
      </c>
      <c r="B27" s="265">
        <v>2</v>
      </c>
      <c r="C27" s="265">
        <v>3</v>
      </c>
    </row>
    <row r="28" spans="1:5" x14ac:dyDescent="0.25">
      <c r="A28" s="267">
        <v>1</v>
      </c>
      <c r="B28" s="267" t="s">
        <v>382</v>
      </c>
      <c r="C28" s="98">
        <v>450</v>
      </c>
    </row>
    <row r="29" spans="1:5" x14ac:dyDescent="0.25">
      <c r="A29" s="267">
        <v>2</v>
      </c>
      <c r="B29" s="267" t="s">
        <v>383</v>
      </c>
      <c r="C29" s="98">
        <v>7200</v>
      </c>
    </row>
    <row r="30" spans="1:5" x14ac:dyDescent="0.25">
      <c r="A30" s="267">
        <v>3</v>
      </c>
      <c r="B30" s="267" t="s">
        <v>384</v>
      </c>
      <c r="C30" s="98">
        <v>1000</v>
      </c>
    </row>
    <row r="31" spans="1:5" ht="78" customHeight="1" x14ac:dyDescent="0.25">
      <c r="A31" s="267">
        <v>4</v>
      </c>
      <c r="B31" s="267" t="s">
        <v>385</v>
      </c>
      <c r="C31" s="98">
        <v>135</v>
      </c>
    </row>
    <row r="32" spans="1:5" x14ac:dyDescent="0.25">
      <c r="A32" s="675" t="s">
        <v>169</v>
      </c>
      <c r="B32" s="676"/>
      <c r="C32" s="267"/>
    </row>
    <row r="33" spans="1:3" ht="30.75" customHeight="1" x14ac:dyDescent="0.25">
      <c r="A33" s="699" t="s">
        <v>712</v>
      </c>
      <c r="B33" s="699"/>
      <c r="C33" s="522">
        <v>1280600</v>
      </c>
    </row>
    <row r="35" spans="1:3" x14ac:dyDescent="0.25">
      <c r="B35" s="548" t="s">
        <v>148</v>
      </c>
      <c r="C35" s="548"/>
    </row>
    <row r="39" spans="1:3" ht="22.5" customHeight="1" x14ac:dyDescent="0.25">
      <c r="A39" s="692" t="s">
        <v>479</v>
      </c>
      <c r="B39" s="693"/>
      <c r="C39" s="693"/>
    </row>
    <row r="40" spans="1:3" x14ac:dyDescent="0.25">
      <c r="A40" s="642" t="s">
        <v>481</v>
      </c>
      <c r="B40" s="642"/>
      <c r="C40" s="642"/>
    </row>
    <row r="41" spans="1:3" x14ac:dyDescent="0.25">
      <c r="B41" s="688" t="s">
        <v>480</v>
      </c>
      <c r="C41" s="688"/>
    </row>
    <row r="42" spans="1:3" ht="15.75" x14ac:dyDescent="0.25">
      <c r="A42" s="695" t="s">
        <v>474</v>
      </c>
      <c r="B42" s="696"/>
      <c r="C42" s="696"/>
    </row>
    <row r="43" spans="1:3" x14ac:dyDescent="0.25">
      <c r="A43" s="186">
        <v>1</v>
      </c>
      <c r="B43" s="372" t="s">
        <v>475</v>
      </c>
      <c r="C43" s="384" t="s">
        <v>476</v>
      </c>
    </row>
    <row r="44" spans="1:3" ht="120" x14ac:dyDescent="0.25">
      <c r="A44" s="186">
        <v>2</v>
      </c>
      <c r="B44" s="372" t="s">
        <v>477</v>
      </c>
      <c r="C44" s="384" t="s">
        <v>478</v>
      </c>
    </row>
    <row r="45" spans="1:3" x14ac:dyDescent="0.25">
      <c r="A45" s="697" t="s">
        <v>287</v>
      </c>
      <c r="B45" s="698"/>
      <c r="C45" s="698"/>
    </row>
    <row r="48" spans="1:3" x14ac:dyDescent="0.25">
      <c r="A48" s="548" t="s">
        <v>482</v>
      </c>
      <c r="B48" s="548"/>
      <c r="C48" s="548"/>
    </row>
    <row r="49" spans="1:5" x14ac:dyDescent="0.25">
      <c r="E49">
        <v>612</v>
      </c>
    </row>
    <row r="55" spans="1:5" x14ac:dyDescent="0.25">
      <c r="A55" s="548" t="s">
        <v>479</v>
      </c>
      <c r="B55" s="548"/>
      <c r="C55" s="548"/>
    </row>
    <row r="56" spans="1:5" ht="15.75" x14ac:dyDescent="0.25">
      <c r="A56" s="410"/>
      <c r="B56" s="694" t="s">
        <v>544</v>
      </c>
      <c r="C56" s="694"/>
    </row>
    <row r="57" spans="1:5" ht="30" x14ac:dyDescent="0.25">
      <c r="A57" s="411" t="s">
        <v>539</v>
      </c>
      <c r="B57" s="412" t="s">
        <v>540</v>
      </c>
      <c r="C57" s="412" t="s">
        <v>541</v>
      </c>
    </row>
    <row r="58" spans="1:5" ht="60" x14ac:dyDescent="0.25">
      <c r="A58" s="414" t="s">
        <v>542</v>
      </c>
      <c r="B58" s="414" t="s">
        <v>543</v>
      </c>
      <c r="C58" s="413">
        <v>30</v>
      </c>
    </row>
    <row r="61" spans="1:5" x14ac:dyDescent="0.25">
      <c r="A61" s="548" t="s">
        <v>545</v>
      </c>
      <c r="B61" s="548"/>
      <c r="C61" s="548"/>
    </row>
  </sheetData>
  <mergeCells count="19">
    <mergeCell ref="B56:C56"/>
    <mergeCell ref="A55:C55"/>
    <mergeCell ref="A61:C61"/>
    <mergeCell ref="B35:C35"/>
    <mergeCell ref="A32:B32"/>
    <mergeCell ref="A48:C48"/>
    <mergeCell ref="A42:C42"/>
    <mergeCell ref="A45:C45"/>
    <mergeCell ref="A39:C39"/>
    <mergeCell ref="B41:C41"/>
    <mergeCell ref="A40:C40"/>
    <mergeCell ref="A33:B33"/>
    <mergeCell ref="A1:E1"/>
    <mergeCell ref="A3:E3"/>
    <mergeCell ref="A24:C24"/>
    <mergeCell ref="A17:D19"/>
    <mergeCell ref="A2:E2"/>
    <mergeCell ref="A4:A6"/>
    <mergeCell ref="B4:B6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Тит</vt:lpstr>
      <vt:lpstr>раздел 1</vt:lpstr>
      <vt:lpstr>раздел 2</vt:lpstr>
      <vt:lpstr>211</vt:lpstr>
      <vt:lpstr>213</vt:lpstr>
      <vt:lpstr>112</vt:lpstr>
      <vt:lpstr>212</vt:lpstr>
      <vt:lpstr>221</vt:lpstr>
      <vt:lpstr>222</vt:lpstr>
      <vt:lpstr>223</vt:lpstr>
      <vt:lpstr>225</vt:lpstr>
      <vt:lpstr>226</vt:lpstr>
      <vt:lpstr>80370</vt:lpstr>
      <vt:lpstr>290</vt:lpstr>
      <vt:lpstr>340</vt:lpstr>
      <vt:lpstr>188040</vt:lpstr>
      <vt:lpstr>учеба</vt:lpstr>
      <vt:lpstr>отдых</vt:lpstr>
      <vt:lpstr>310</vt:lpstr>
      <vt:lpstr>214</vt:lpstr>
      <vt:lpstr>1280685</vt:lpstr>
      <vt:lpstr>880378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RYO-18-1</dc:creator>
  <cp:lastModifiedBy>Зам.директора по АХЧ</cp:lastModifiedBy>
  <cp:lastPrinted>2024-12-26T03:44:52Z</cp:lastPrinted>
  <dcterms:created xsi:type="dcterms:W3CDTF">2020-11-12T08:29:03Z</dcterms:created>
  <dcterms:modified xsi:type="dcterms:W3CDTF">2025-01-10T09:05:53Z</dcterms:modified>
</cp:coreProperties>
</file>